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1600" windowWidth="27240" windowHeight="1494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<sst xmlns="http://schemas.openxmlformats.org/spreadsheetml/2006/main" count="128" uniqueCount="66">
  <si>
    <t>Year</t>
  </si>
  <si>
    <t>Age</t>
  </si>
  <si>
    <t>AgeDif</t>
  </si>
  <si>
    <t>Tm</t>
  </si>
  <si>
    <t>Lg</t>
  </si>
  <si>
    <t>Lev</t>
  </si>
  <si>
    <t>Aff</t>
  </si>
  <si>
    <t>G</t>
  </si>
  <si>
    <t>PA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</si>
  <si>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</si>
  <si>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</si>
  <si>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</si>
  <si>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</si>
  <si>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</si>
  <si>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</si>
  <si>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</si>
  <si>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</si>
  <si>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</si>
  <si>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</si>
  <si>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</si>
  <si>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</si>
  <si>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</si>
  <si>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</si>
  <si>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</si>
  <si>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</si>
  <si>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</si>
  <si>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</si>
  <si>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</si>
  <si>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</si>
  <si>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</si>
  <si>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Chunichi</t>
  </si>
  <si>
    <t>JPCL</t>
  </si>
  <si>
    <t>Fgn</t>
  </si>
  <si>
    <t>CHC</t>
  </si>
  <si>
    <t>NL</t>
  </si>
  <si>
    <t>Maj</t>
  </si>
  <si>
    <t>2 Teams</t>
  </si>
  <si>
    <t>2 Lgs</t>
  </si>
  <si>
    <t>CLE</t>
  </si>
  <si>
    <t>AL</t>
  </si>
  <si>
    <t>CHW</t>
  </si>
  <si>
    <t>Hanshin</t>
  </si>
  <si>
    <t>Majors (5 seasons)</t>
  </si>
  <si>
    <t>Majors</t>
  </si>
  <si>
    <t>NPB (18 seasons)</t>
  </si>
  <si>
    <t>NPB</t>
  </si>
  <si>
    <t>Japan without last 2 seasons</t>
  </si>
  <si>
    <t>Total Combined</t>
  </si>
  <si>
    <t>Japan first half</t>
  </si>
  <si>
    <t>Japan second half</t>
  </si>
  <si>
    <t>Prime US per game averages</t>
  </si>
  <si>
    <t>Prime Japan per game averages</t>
  </si>
  <si>
    <t>Playing environment factors</t>
  </si>
  <si>
    <t>R/G</t>
  </si>
  <si>
    <t>H/G</t>
  </si>
  <si>
    <t>HR/G</t>
  </si>
  <si>
    <t>RBI/G</t>
  </si>
  <si>
    <t>Adj. R/G</t>
  </si>
  <si>
    <t>Adj.R</t>
  </si>
  <si>
    <t>Adj. H/G</t>
  </si>
  <si>
    <t>Adj. H</t>
  </si>
  <si>
    <t>Adj. HR/G</t>
  </si>
  <si>
    <t>Adj. HR</t>
  </si>
  <si>
    <t>Adj. RBI/G</t>
  </si>
  <si>
    <t>Adj. RBI</t>
  </si>
  <si>
    <t>GP%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</si>
</sst>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168" fontId="37" fillId="0" borderId="0" xfId="0" applyNumberFormat="1" applyFont="1" applyAlignment="1">
      <alignment wrapText="1"/>
    </xf>
    <xf numFmtId="0" fontId="37" fillId="33" borderId="0" xfId="0" applyFont="1" applyFill="1" applyAlignment="1">
      <alignment wrapText="1"/>
    </xf>
    <xf numFmtId="0" fontId="36" fillId="0" borderId="0" xfId="0" applyFont="1" applyAlignment="1">
      <alignment horizontal="center" vertical="center" wrapText="1"/>
    </xf>
    <xf numFmtId="168" fontId="37" fillId="0" borderId="0" xfId="0" applyNumberFormat="1" applyFont="1" applyAlignment="1">
      <alignment/>
    </xf>
    <xf numFmtId="0" fontId="36" fillId="0" borderId="0" xfId="0" applyFont="1" applyAlignment="1">
      <alignment horizontal="center" vertical="center" wrapText="1"/>
    </xf>
    <xf numFmtId="2" fontId="37" fillId="0" borderId="0" xfId="0" applyNumberFormat="1" applyFont="1" applyAlignment="1">
      <alignment wrapText="1"/>
    </xf>
    <xf numFmtId="0" fontId="0" fillId="0" borderId="0" xfId="0" applyFill="1" applyAlignment="1">
      <alignment/>
    </xf>
    <xf numFmtId="2" fontId="0" fillId="34" borderId="0" xfId="0" applyNumberFormat="1" applyFill="1" applyAlignment="1">
      <alignment/>
    </xf>
    <xf numFmtId="2" fontId="37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PageLayoutView="0" workbookViewId="0" topLeftCell="P9">
      <selection activeCell="AK33" sqref="AK33"/>
    </sheetView>
  </sheetViews>
  <sheetFormatPr defaultColWidth="8.875" defaultRowHeight="15.75"/>
  <cols>
    <col min="1" max="1" width="4.50390625" style="0" bestFit="1" customWidth="1"/>
    <col min="2" max="2" width="3.875" style="0" bestFit="1" customWidth="1"/>
    <col min="3" max="3" width="5.625" style="0" bestFit="1" customWidth="1"/>
    <col min="4" max="4" width="16.375" style="0" bestFit="1" customWidth="1"/>
    <col min="5" max="5" width="4.625" style="0" bestFit="1" customWidth="1"/>
    <col min="6" max="6" width="6.125" style="0" bestFit="1" customWidth="1"/>
    <col min="7" max="7" width="7.625" style="0" bestFit="1" customWidth="1"/>
    <col min="8" max="8" width="7.625" style="0" customWidth="1"/>
    <col min="9" max="9" width="5.125" style="0" bestFit="1" customWidth="1"/>
    <col min="10" max="10" width="5.50390625" style="0" bestFit="1" customWidth="1"/>
    <col min="11" max="11" width="5.00390625" style="0" bestFit="1" customWidth="1"/>
    <col min="12" max="12" width="10.00390625" style="0" bestFit="1" customWidth="1"/>
    <col min="13" max="13" width="5.875" style="0" bestFit="1" customWidth="1"/>
    <col min="14" max="15" width="5.00390625" style="0" bestFit="1" customWidth="1"/>
    <col min="16" max="16" width="5.875" style="0" bestFit="1" customWidth="1"/>
    <col min="17" max="21" width="5.00390625" style="0" bestFit="1" customWidth="1"/>
    <col min="22" max="24" width="10.00390625" style="0" bestFit="1" customWidth="1"/>
    <col min="25" max="25" width="5.375" style="0" bestFit="1" customWidth="1"/>
    <col min="26" max="26" width="5.875" style="0" customWidth="1"/>
    <col min="27" max="27" width="4.875" style="0" customWidth="1"/>
    <col min="28" max="28" width="4.625" style="0" customWidth="1"/>
    <col min="29" max="29" width="4.875" style="0" customWidth="1"/>
    <col min="30" max="30" width="4.625" style="0" customWidth="1"/>
    <col min="31" max="31" width="5.125" style="0" customWidth="1"/>
  </cols>
  <sheetData>
    <row r="1" spans="1:4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65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7" t="s">
        <v>53</v>
      </c>
      <c r="AG1" s="7" t="s">
        <v>54</v>
      </c>
      <c r="AH1" s="7" t="s">
        <v>55</v>
      </c>
      <c r="AI1" s="7" t="s">
        <v>56</v>
      </c>
      <c r="AK1" s="7" t="s">
        <v>57</v>
      </c>
      <c r="AL1" s="7" t="s">
        <v>58</v>
      </c>
      <c r="AM1" s="7" t="s">
        <v>59</v>
      </c>
      <c r="AN1" s="7" t="s">
        <v>60</v>
      </c>
      <c r="AO1" s="7" t="s">
        <v>61</v>
      </c>
      <c r="AP1" s="7" t="s">
        <v>62</v>
      </c>
      <c r="AQ1" s="7" t="s">
        <v>63</v>
      </c>
      <c r="AR1" s="7" t="s">
        <v>64</v>
      </c>
    </row>
    <row r="2" spans="1:44" ht="15.75">
      <c r="A2" s="1">
        <v>1999</v>
      </c>
      <c r="B2" s="3">
        <v>22</v>
      </c>
      <c r="C2" s="3">
        <v>-6.6</v>
      </c>
      <c r="D2" s="3" t="s">
        <v>30</v>
      </c>
      <c r="E2" s="3" t="s">
        <v>31</v>
      </c>
      <c r="F2" s="3" t="s">
        <v>32</v>
      </c>
      <c r="G2" s="2"/>
      <c r="H2" s="15">
        <f>I2/135</f>
        <v>0.9777777777777777</v>
      </c>
      <c r="I2" s="3">
        <v>132</v>
      </c>
      <c r="J2" s="3">
        <v>526</v>
      </c>
      <c r="K2" s="3">
        <v>461</v>
      </c>
      <c r="L2" s="3">
        <v>76</v>
      </c>
      <c r="M2" s="3">
        <v>131</v>
      </c>
      <c r="N2" s="3">
        <v>25</v>
      </c>
      <c r="O2" s="3">
        <v>2</v>
      </c>
      <c r="P2" s="3">
        <v>16</v>
      </c>
      <c r="Q2" s="3">
        <v>52</v>
      </c>
      <c r="R2" s="3">
        <v>4</v>
      </c>
      <c r="S2" s="3">
        <v>7</v>
      </c>
      <c r="T2" s="3">
        <v>50</v>
      </c>
      <c r="U2" s="3">
        <v>121</v>
      </c>
      <c r="V2" s="3">
        <v>0.284</v>
      </c>
      <c r="W2" s="3">
        <v>0.359</v>
      </c>
      <c r="X2" s="3">
        <v>0.451</v>
      </c>
      <c r="Y2" s="3">
        <v>0.81</v>
      </c>
      <c r="Z2" s="3">
        <v>208</v>
      </c>
      <c r="AA2" s="3">
        <v>3</v>
      </c>
      <c r="AB2" s="3">
        <v>5</v>
      </c>
      <c r="AC2" s="3">
        <v>8</v>
      </c>
      <c r="AD2" s="3">
        <v>2</v>
      </c>
      <c r="AE2" s="3">
        <v>1</v>
      </c>
      <c r="AF2" s="14">
        <f>L2/$I2</f>
        <v>0.5757575757575758</v>
      </c>
      <c r="AG2" s="14">
        <f>M2/$I2</f>
        <v>0.9924242424242424</v>
      </c>
      <c r="AH2" s="14">
        <f>P2/$I2</f>
        <v>0.12121212121212122</v>
      </c>
      <c r="AI2" s="14">
        <f>Q2/$I2</f>
        <v>0.3939393939393939</v>
      </c>
      <c r="AK2" s="14">
        <f>AF2/$L$34</f>
        <v>0.4665613896565338</v>
      </c>
      <c r="AL2" s="16">
        <f>AK2*$H2*162</f>
        <v>73.90332412159495</v>
      </c>
      <c r="AM2" s="14">
        <f>AG2/$M$34</f>
        <v>0.8156892823613148</v>
      </c>
      <c r="AN2" s="16">
        <f>AM2*$H2*162</f>
        <v>129.20518232603226</v>
      </c>
      <c r="AO2" s="14">
        <f>AH2/$P$34</f>
        <v>0.05692495424039048</v>
      </c>
      <c r="AP2" s="16">
        <f>AO2*$H2*162</f>
        <v>9.016912751677852</v>
      </c>
      <c r="AQ2" s="14">
        <f>AI2/$Q$34</f>
        <v>0.2301511307805261</v>
      </c>
      <c r="AR2" s="16">
        <f>AQ2*$H2*162</f>
        <v>36.45593911563533</v>
      </c>
    </row>
    <row r="3" spans="1:44" ht="15.75">
      <c r="A3" s="1">
        <v>2000</v>
      </c>
      <c r="B3" s="3">
        <v>23</v>
      </c>
      <c r="C3" s="3">
        <v>-5.8</v>
      </c>
      <c r="D3" s="3" t="s">
        <v>30</v>
      </c>
      <c r="E3" s="3" t="s">
        <v>31</v>
      </c>
      <c r="F3" s="3" t="s">
        <v>32</v>
      </c>
      <c r="G3" s="2"/>
      <c r="H3" s="15">
        <f>I3/135</f>
        <v>0.7185185185185186</v>
      </c>
      <c r="I3" s="3">
        <v>97</v>
      </c>
      <c r="J3" s="3">
        <v>368</v>
      </c>
      <c r="K3" s="3">
        <v>316</v>
      </c>
      <c r="L3" s="3">
        <v>50</v>
      </c>
      <c r="M3" s="3">
        <v>80</v>
      </c>
      <c r="N3" s="3">
        <v>18</v>
      </c>
      <c r="O3" s="3">
        <v>2</v>
      </c>
      <c r="P3" s="3">
        <v>13</v>
      </c>
      <c r="Q3" s="3">
        <v>42</v>
      </c>
      <c r="R3" s="3">
        <v>8</v>
      </c>
      <c r="S3" s="3">
        <v>5</v>
      </c>
      <c r="T3" s="3">
        <v>45</v>
      </c>
      <c r="U3" s="3">
        <v>79</v>
      </c>
      <c r="V3" s="3">
        <v>0.253</v>
      </c>
      <c r="W3" s="3">
        <v>0.35</v>
      </c>
      <c r="X3" s="3">
        <v>0.446</v>
      </c>
      <c r="Y3" s="3">
        <v>0.796</v>
      </c>
      <c r="Z3" s="3">
        <v>141</v>
      </c>
      <c r="AA3" s="3">
        <v>5</v>
      </c>
      <c r="AB3" s="3">
        <v>3</v>
      </c>
      <c r="AC3" s="3">
        <v>2</v>
      </c>
      <c r="AD3" s="3">
        <v>2</v>
      </c>
      <c r="AE3" s="3">
        <v>4</v>
      </c>
      <c r="AF3" s="14">
        <f>L3/$I3</f>
        <v>0.5154639175257731</v>
      </c>
      <c r="AG3" s="14">
        <f>M3/$I3</f>
        <v>0.8247422680412371</v>
      </c>
      <c r="AH3" s="14">
        <f>P3/$I3</f>
        <v>0.13402061855670103</v>
      </c>
      <c r="AI3" s="14">
        <f>Q3/$I3</f>
        <v>0.4329896907216495</v>
      </c>
      <c r="AK3" s="14">
        <f>AF3/$L$34</f>
        <v>0.4177028176523498</v>
      </c>
      <c r="AL3" s="16">
        <f aca="true" t="shared" si="0" ref="AL3:AL24">AK3*$H3*162</f>
        <v>48.62060797473352</v>
      </c>
      <c r="AM3" s="14">
        <f>AG3/$M$34</f>
        <v>0.6778687984367265</v>
      </c>
      <c r="AN3" s="16">
        <f aca="true" t="shared" si="1" ref="AN3:AN24">AM3*$H3*162</f>
        <v>78.90392813803497</v>
      </c>
      <c r="AO3" s="14">
        <f>AH3/$P$34</f>
        <v>0.06294022002352452</v>
      </c>
      <c r="AP3" s="16">
        <f aca="true" t="shared" si="2" ref="AP3:AP24">AO3*$H3*162</f>
        <v>7.326241610738255</v>
      </c>
      <c r="AQ3" s="14">
        <f>AI3/$Q$34</f>
        <v>0.25296547760651006</v>
      </c>
      <c r="AR3" s="16">
        <f aca="true" t="shared" si="3" ref="AR3:AR24">AQ3*$H3*162</f>
        <v>29.445181593397773</v>
      </c>
    </row>
    <row r="4" spans="1:44" ht="15.75">
      <c r="A4" s="1">
        <v>2001</v>
      </c>
      <c r="B4" s="3">
        <v>24</v>
      </c>
      <c r="C4" s="3">
        <v>-4.9</v>
      </c>
      <c r="D4" s="3" t="s">
        <v>30</v>
      </c>
      <c r="E4" s="3" t="s">
        <v>31</v>
      </c>
      <c r="F4" s="3" t="s">
        <v>32</v>
      </c>
      <c r="G4" s="2"/>
      <c r="H4" s="15">
        <f>I4/136</f>
        <v>0.8823529411764706</v>
      </c>
      <c r="I4" s="3">
        <v>120</v>
      </c>
      <c r="J4" s="3">
        <v>442</v>
      </c>
      <c r="K4" s="3">
        <v>375</v>
      </c>
      <c r="L4" s="3">
        <v>51</v>
      </c>
      <c r="M4" s="3">
        <v>94</v>
      </c>
      <c r="N4" s="3">
        <v>22</v>
      </c>
      <c r="O4" s="3">
        <v>2</v>
      </c>
      <c r="P4" s="3">
        <v>15</v>
      </c>
      <c r="Q4" s="3">
        <v>56</v>
      </c>
      <c r="R4" s="3">
        <v>8</v>
      </c>
      <c r="S4" s="3">
        <v>4</v>
      </c>
      <c r="T4" s="3">
        <v>56</v>
      </c>
      <c r="U4" s="3">
        <v>90</v>
      </c>
      <c r="V4" s="3">
        <v>0.251</v>
      </c>
      <c r="W4" s="3">
        <v>0.352</v>
      </c>
      <c r="X4" s="3">
        <v>0.44</v>
      </c>
      <c r="Y4" s="3">
        <v>0.792</v>
      </c>
      <c r="Z4" s="3">
        <v>165</v>
      </c>
      <c r="AA4" s="3">
        <v>4</v>
      </c>
      <c r="AB4" s="3">
        <v>4</v>
      </c>
      <c r="AC4" s="3">
        <v>4</v>
      </c>
      <c r="AD4" s="3">
        <v>3</v>
      </c>
      <c r="AE4" s="3">
        <v>4</v>
      </c>
      <c r="AF4" s="14">
        <f>L4/$I4</f>
        <v>0.425</v>
      </c>
      <c r="AG4" s="14">
        <f>M4/$I4</f>
        <v>0.7833333333333333</v>
      </c>
      <c r="AH4" s="14">
        <f>P4/$I4</f>
        <v>0.125</v>
      </c>
      <c r="AI4" s="14">
        <f>Q4/$I4</f>
        <v>0.4666666666666667</v>
      </c>
      <c r="AK4" s="14">
        <f>AF4/$L$34</f>
        <v>0.34439597315436243</v>
      </c>
      <c r="AL4" s="16">
        <f t="shared" si="0"/>
        <v>49.22836557441769</v>
      </c>
      <c r="AM4" s="14">
        <f>AG4/$M$34</f>
        <v>0.6438341358485492</v>
      </c>
      <c r="AN4" s="16">
        <f t="shared" si="1"/>
        <v>92.03040883011614</v>
      </c>
      <c r="AO4" s="14">
        <f>AH4/$P$34</f>
        <v>0.05870385906040268</v>
      </c>
      <c r="AP4" s="16">
        <f t="shared" si="2"/>
        <v>8.39119867745756</v>
      </c>
      <c r="AQ4" s="14">
        <f>AI4/$Q$34</f>
        <v>0.2726405703092386</v>
      </c>
      <c r="AR4" s="16">
        <f t="shared" si="3"/>
        <v>38.9715638736147</v>
      </c>
    </row>
    <row r="5" spans="1:44" ht="15.75">
      <c r="A5" s="1">
        <v>2002</v>
      </c>
      <c r="B5" s="3">
        <v>25</v>
      </c>
      <c r="C5" s="3">
        <v>-4</v>
      </c>
      <c r="D5" s="3" t="s">
        <v>30</v>
      </c>
      <c r="E5" s="3" t="s">
        <v>31</v>
      </c>
      <c r="F5" s="3" t="s">
        <v>32</v>
      </c>
      <c r="G5" s="2"/>
      <c r="H5" s="15">
        <v>1</v>
      </c>
      <c r="I5" s="3">
        <v>140</v>
      </c>
      <c r="J5" s="3">
        <v>608</v>
      </c>
      <c r="K5" s="3">
        <v>542</v>
      </c>
      <c r="L5" s="3">
        <v>85</v>
      </c>
      <c r="M5" s="3">
        <v>186</v>
      </c>
      <c r="N5" s="3">
        <v>42</v>
      </c>
      <c r="O5" s="3">
        <v>3</v>
      </c>
      <c r="P5" s="3">
        <v>19</v>
      </c>
      <c r="Q5" s="3">
        <v>65</v>
      </c>
      <c r="R5" s="3">
        <v>4</v>
      </c>
      <c r="S5" s="3">
        <v>2</v>
      </c>
      <c r="T5" s="3">
        <v>56</v>
      </c>
      <c r="U5" s="3">
        <v>96</v>
      </c>
      <c r="V5" s="3">
        <v>0.343</v>
      </c>
      <c r="W5" s="3">
        <v>0.406</v>
      </c>
      <c r="X5" s="3">
        <v>0.537</v>
      </c>
      <c r="Y5" s="3">
        <v>0.943</v>
      </c>
      <c r="Z5" s="3">
        <v>291</v>
      </c>
      <c r="AA5" s="3">
        <v>4</v>
      </c>
      <c r="AB5" s="3">
        <v>5</v>
      </c>
      <c r="AC5" s="3">
        <v>0</v>
      </c>
      <c r="AD5" s="3">
        <v>5</v>
      </c>
      <c r="AE5" s="3">
        <v>2</v>
      </c>
      <c r="AF5" s="14">
        <f>L5/$I5</f>
        <v>0.6071428571428571</v>
      </c>
      <c r="AG5" s="14">
        <f>M5/$I5</f>
        <v>1.3285714285714285</v>
      </c>
      <c r="AH5" s="14">
        <f>P5/$I5</f>
        <v>0.1357142857142857</v>
      </c>
      <c r="AI5" s="14">
        <f>Q5/$I5</f>
        <v>0.4642857142857143</v>
      </c>
      <c r="AK5" s="14">
        <f>AF5/$L$34</f>
        <v>0.4919942473633749</v>
      </c>
      <c r="AL5" s="16">
        <f t="shared" si="0"/>
        <v>79.70306807286673</v>
      </c>
      <c r="AM5" s="14">
        <f>AG5/$M$34</f>
        <v>1.091974005481734</v>
      </c>
      <c r="AN5" s="16">
        <f t="shared" si="1"/>
        <v>176.8997888880409</v>
      </c>
      <c r="AO5" s="14">
        <f>AH5/$P$34</f>
        <v>0.0637356184084372</v>
      </c>
      <c r="AP5" s="16">
        <f t="shared" si="2"/>
        <v>10.325170182166826</v>
      </c>
      <c r="AQ5" s="14">
        <f>AI5/$Q$34</f>
        <v>0.27124954699133436</v>
      </c>
      <c r="AR5" s="16">
        <f t="shared" si="3"/>
        <v>43.942426612596165</v>
      </c>
    </row>
    <row r="6" spans="1:44" ht="15.75">
      <c r="A6" s="1">
        <v>2003</v>
      </c>
      <c r="B6" s="3">
        <v>26</v>
      </c>
      <c r="C6" s="3">
        <v>-3.7</v>
      </c>
      <c r="D6" s="3" t="s">
        <v>30</v>
      </c>
      <c r="E6" s="3" t="s">
        <v>31</v>
      </c>
      <c r="F6" s="3" t="s">
        <v>32</v>
      </c>
      <c r="G6" s="2"/>
      <c r="H6" s="15">
        <v>1</v>
      </c>
      <c r="I6" s="3">
        <v>140</v>
      </c>
      <c r="J6" s="3">
        <v>617</v>
      </c>
      <c r="K6" s="3">
        <v>528</v>
      </c>
      <c r="L6" s="3">
        <v>107</v>
      </c>
      <c r="M6" s="3">
        <v>165</v>
      </c>
      <c r="N6" s="3">
        <v>30</v>
      </c>
      <c r="O6" s="3">
        <v>11</v>
      </c>
      <c r="P6" s="3">
        <v>34</v>
      </c>
      <c r="Q6" s="3">
        <v>96</v>
      </c>
      <c r="R6" s="3">
        <v>10</v>
      </c>
      <c r="S6" s="3">
        <v>5</v>
      </c>
      <c r="T6" s="3">
        <v>78</v>
      </c>
      <c r="U6" s="3">
        <v>118</v>
      </c>
      <c r="V6" s="3">
        <v>0.313</v>
      </c>
      <c r="W6" s="3">
        <v>0.401</v>
      </c>
      <c r="X6" s="3">
        <v>0.604</v>
      </c>
      <c r="Y6" s="3">
        <v>1.005</v>
      </c>
      <c r="Z6" s="3">
        <v>319</v>
      </c>
      <c r="AA6" s="3">
        <v>5</v>
      </c>
      <c r="AB6" s="3">
        <v>4</v>
      </c>
      <c r="AC6" s="3">
        <v>1</v>
      </c>
      <c r="AD6" s="3">
        <v>6</v>
      </c>
      <c r="AE6" s="3">
        <v>1</v>
      </c>
      <c r="AF6" s="14">
        <f>L6/$I6</f>
        <v>0.7642857142857142</v>
      </c>
      <c r="AG6" s="14">
        <f>M6/$I6</f>
        <v>1.1785714285714286</v>
      </c>
      <c r="AH6" s="14">
        <f>P6/$I6</f>
        <v>0.24285714285714285</v>
      </c>
      <c r="AI6" s="14">
        <f>Q6/$I6</f>
        <v>0.6857142857142857</v>
      </c>
      <c r="AK6" s="14">
        <f>AF6/$L$34</f>
        <v>0.6193339349162484</v>
      </c>
      <c r="AL6" s="16">
        <f t="shared" si="0"/>
        <v>100.33209745643225</v>
      </c>
      <c r="AM6" s="14">
        <f>AG6/$M$34</f>
        <v>0.9686866177660544</v>
      </c>
      <c r="AN6" s="16">
        <f t="shared" si="1"/>
        <v>156.92723207810081</v>
      </c>
      <c r="AO6" s="14">
        <f>AH6/$P$34</f>
        <v>0.11405321188878234</v>
      </c>
      <c r="AP6" s="16">
        <f t="shared" si="2"/>
        <v>18.47662032598274</v>
      </c>
      <c r="AQ6" s="14">
        <f>AI6/$Q$34</f>
        <v>0.4006147155564323</v>
      </c>
      <c r="AR6" s="16">
        <f t="shared" si="3"/>
        <v>64.89958392014204</v>
      </c>
    </row>
    <row r="7" spans="1:44" ht="15.75">
      <c r="A7" s="1">
        <v>2004</v>
      </c>
      <c r="B7" s="3">
        <v>27</v>
      </c>
      <c r="C7" s="3">
        <v>-2.9</v>
      </c>
      <c r="D7" s="3" t="s">
        <v>30</v>
      </c>
      <c r="E7" s="3" t="s">
        <v>31</v>
      </c>
      <c r="F7" s="3" t="s">
        <v>32</v>
      </c>
      <c r="G7" s="2"/>
      <c r="H7" s="15">
        <f>I7/135</f>
        <v>0.6814814814814815</v>
      </c>
      <c r="I7" s="3">
        <v>92</v>
      </c>
      <c r="J7" s="3">
        <v>404</v>
      </c>
      <c r="K7" s="3">
        <v>350</v>
      </c>
      <c r="L7" s="3">
        <v>61</v>
      </c>
      <c r="M7" s="3">
        <v>97</v>
      </c>
      <c r="N7" s="3">
        <v>19</v>
      </c>
      <c r="O7" s="3">
        <v>7</v>
      </c>
      <c r="P7" s="3">
        <v>23</v>
      </c>
      <c r="Q7" s="3">
        <v>81</v>
      </c>
      <c r="R7" s="3">
        <v>8</v>
      </c>
      <c r="S7" s="3">
        <v>3</v>
      </c>
      <c r="T7" s="3">
        <v>48</v>
      </c>
      <c r="U7" s="3">
        <v>93</v>
      </c>
      <c r="V7" s="3">
        <v>0.277</v>
      </c>
      <c r="W7" s="3">
        <v>0.367</v>
      </c>
      <c r="X7" s="3">
        <v>0.569</v>
      </c>
      <c r="Y7" s="3">
        <v>0.936</v>
      </c>
      <c r="Z7" s="3">
        <v>199</v>
      </c>
      <c r="AA7" s="3">
        <v>3</v>
      </c>
      <c r="AB7" s="3">
        <v>3</v>
      </c>
      <c r="AC7" s="3">
        <v>1</v>
      </c>
      <c r="AD7" s="3">
        <v>2</v>
      </c>
      <c r="AE7" s="3">
        <v>0</v>
      </c>
      <c r="AF7" s="14">
        <f>L7/$I7</f>
        <v>0.6630434782608695</v>
      </c>
      <c r="AG7" s="14">
        <f>M7/$I7</f>
        <v>1.0543478260869565</v>
      </c>
      <c r="AH7" s="14">
        <f>P7/$I7</f>
        <v>0.25</v>
      </c>
      <c r="AI7" s="14">
        <f>Q7/$I7</f>
        <v>0.8804347826086957</v>
      </c>
      <c r="AK7" s="14">
        <f>AF7/$L$34</f>
        <v>0.5372929504454248</v>
      </c>
      <c r="AL7" s="16">
        <f t="shared" si="0"/>
        <v>59.31714172917489</v>
      </c>
      <c r="AM7" s="14">
        <f>AG7/$M$34</f>
        <v>0.8665852614797772</v>
      </c>
      <c r="AN7" s="16">
        <f t="shared" si="1"/>
        <v>95.67101286736741</v>
      </c>
      <c r="AO7" s="14">
        <f>AH7/$P$34</f>
        <v>0.11740771812080536</v>
      </c>
      <c r="AP7" s="16">
        <f t="shared" si="2"/>
        <v>12.96181208053691</v>
      </c>
      <c r="AQ7" s="14">
        <f>AI7/$Q$34</f>
        <v>0.5143762312511256</v>
      </c>
      <c r="AR7" s="16">
        <f t="shared" si="3"/>
        <v>56.787135930124265</v>
      </c>
    </row>
    <row r="8" spans="1:44" ht="15.75">
      <c r="A8" s="1">
        <v>2005</v>
      </c>
      <c r="B8" s="3">
        <v>28</v>
      </c>
      <c r="C8" s="3">
        <v>-2.1</v>
      </c>
      <c r="D8" s="3" t="s">
        <v>30</v>
      </c>
      <c r="E8" s="3" t="s">
        <v>31</v>
      </c>
      <c r="F8" s="3" t="s">
        <v>32</v>
      </c>
      <c r="G8" s="2"/>
      <c r="H8" s="15">
        <f>I8/145</f>
        <v>0.9793103448275862</v>
      </c>
      <c r="I8" s="3">
        <v>142</v>
      </c>
      <c r="J8" s="3">
        <v>612</v>
      </c>
      <c r="K8" s="3">
        <v>515</v>
      </c>
      <c r="L8" s="3">
        <v>102</v>
      </c>
      <c r="M8" s="3">
        <v>169</v>
      </c>
      <c r="N8" s="3">
        <v>39</v>
      </c>
      <c r="O8" s="3">
        <v>6</v>
      </c>
      <c r="P8" s="3">
        <v>28</v>
      </c>
      <c r="Q8" s="3">
        <v>103</v>
      </c>
      <c r="R8" s="3">
        <v>13</v>
      </c>
      <c r="S8" s="3">
        <v>5</v>
      </c>
      <c r="T8" s="3">
        <v>93</v>
      </c>
      <c r="U8" s="3">
        <v>128</v>
      </c>
      <c r="V8" s="3">
        <v>0.328</v>
      </c>
      <c r="W8" s="3">
        <v>0.43</v>
      </c>
      <c r="X8" s="3">
        <v>0.59</v>
      </c>
      <c r="Y8" s="3">
        <v>1.02</v>
      </c>
      <c r="Z8" s="3">
        <v>304</v>
      </c>
      <c r="AA8" s="3">
        <v>8</v>
      </c>
      <c r="AB8" s="3">
        <v>1</v>
      </c>
      <c r="AC8" s="3">
        <v>0</v>
      </c>
      <c r="AD8" s="3">
        <v>3</v>
      </c>
      <c r="AE8" s="3">
        <v>3</v>
      </c>
      <c r="AF8" s="14">
        <f>L8/$I8</f>
        <v>0.7183098591549296</v>
      </c>
      <c r="AG8" s="14">
        <f>M8/$I8</f>
        <v>1.1901408450704225</v>
      </c>
      <c r="AH8" s="14">
        <f>P8/$I8</f>
        <v>0.19718309859154928</v>
      </c>
      <c r="AI8" s="14">
        <f>Q8/$I8</f>
        <v>0.7253521126760564</v>
      </c>
      <c r="AK8" s="14">
        <f>AF8/$L$34</f>
        <v>0.5820777011059648</v>
      </c>
      <c r="AL8" s="16">
        <f t="shared" si="0"/>
        <v>92.34562369821803</v>
      </c>
      <c r="AM8" s="14">
        <f>AG8/$M$34</f>
        <v>0.9781957053497586</v>
      </c>
      <c r="AN8" s="16">
        <f t="shared" si="1"/>
        <v>155.18906210941964</v>
      </c>
      <c r="AO8" s="14">
        <f>AH8/$P$34</f>
        <v>0.09260327063049435</v>
      </c>
      <c r="AP8" s="16">
        <f t="shared" si="2"/>
        <v>14.691349224716497</v>
      </c>
      <c r="AQ8" s="14">
        <f>AI8/$Q$34</f>
        <v>0.423772315017881</v>
      </c>
      <c r="AR8" s="16">
        <f t="shared" si="3"/>
        <v>67.23074713566437</v>
      </c>
    </row>
    <row r="9" spans="1:44" ht="15.75">
      <c r="A9" s="1">
        <v>2006</v>
      </c>
      <c r="B9" s="3">
        <v>29</v>
      </c>
      <c r="C9" s="3">
        <v>-0.6</v>
      </c>
      <c r="D9" s="3" t="s">
        <v>30</v>
      </c>
      <c r="E9" s="3" t="s">
        <v>31</v>
      </c>
      <c r="F9" s="3" t="s">
        <v>32</v>
      </c>
      <c r="G9" s="2"/>
      <c r="H9" s="15">
        <f>I9/141</f>
        <v>0.9219858156028369</v>
      </c>
      <c r="I9" s="3">
        <v>130</v>
      </c>
      <c r="J9" s="3">
        <v>578</v>
      </c>
      <c r="K9" s="3">
        <v>496</v>
      </c>
      <c r="L9" s="3">
        <v>117</v>
      </c>
      <c r="M9" s="3">
        <v>174</v>
      </c>
      <c r="N9" s="3">
        <v>47</v>
      </c>
      <c r="O9" s="3">
        <v>5</v>
      </c>
      <c r="P9" s="3">
        <v>31</v>
      </c>
      <c r="Q9" s="3">
        <v>104</v>
      </c>
      <c r="R9" s="3">
        <v>11</v>
      </c>
      <c r="S9" s="3">
        <v>2</v>
      </c>
      <c r="T9" s="3">
        <v>76</v>
      </c>
      <c r="U9" s="3">
        <v>94</v>
      </c>
      <c r="V9" s="3">
        <v>0.351</v>
      </c>
      <c r="W9" s="3">
        <v>0.438</v>
      </c>
      <c r="X9" s="3">
        <v>0.653</v>
      </c>
      <c r="Y9" s="3">
        <v>1.091</v>
      </c>
      <c r="Z9" s="3">
        <v>324</v>
      </c>
      <c r="AA9" s="3">
        <v>4</v>
      </c>
      <c r="AB9" s="3">
        <v>3</v>
      </c>
      <c r="AC9" s="3">
        <v>0</v>
      </c>
      <c r="AD9" s="3">
        <v>3</v>
      </c>
      <c r="AE9" s="3">
        <v>4</v>
      </c>
      <c r="AF9" s="14">
        <f>L9/$I9</f>
        <v>0.9</v>
      </c>
      <c r="AG9" s="14">
        <f>M9/$I9</f>
        <v>1.3384615384615384</v>
      </c>
      <c r="AH9" s="14">
        <f>P9/$I9</f>
        <v>0.23846153846153847</v>
      </c>
      <c r="AI9" s="14">
        <f>Q9/$I9</f>
        <v>0.8</v>
      </c>
      <c r="AK9" s="14">
        <f>AF9/$L$34</f>
        <v>0.7293091196210029</v>
      </c>
      <c r="AL9" s="16">
        <f t="shared" si="0"/>
        <v>108.93085148381788</v>
      </c>
      <c r="AM9" s="14">
        <f>AG9/$M$34</f>
        <v>1.1001028442322183</v>
      </c>
      <c r="AN9" s="16">
        <f t="shared" si="1"/>
        <v>164.31323333000367</v>
      </c>
      <c r="AO9" s="14">
        <f>AH9/$P$34</f>
        <v>0.11198890036138358</v>
      </c>
      <c r="AP9" s="16">
        <f t="shared" si="2"/>
        <v>16.726852777381122</v>
      </c>
      <c r="AQ9" s="14">
        <f>AI9/$Q$34</f>
        <v>0.4673838348158377</v>
      </c>
      <c r="AR9" s="16">
        <f t="shared" si="3"/>
        <v>69.8092451150464</v>
      </c>
    </row>
    <row r="10" spans="1:44" ht="15.75">
      <c r="A10" s="1">
        <v>2007</v>
      </c>
      <c r="B10" s="3">
        <v>30</v>
      </c>
      <c r="C10" s="3">
        <v>-0.2</v>
      </c>
      <c r="D10" s="3" t="s">
        <v>30</v>
      </c>
      <c r="E10" s="3" t="s">
        <v>31</v>
      </c>
      <c r="F10" s="3" t="s">
        <v>32</v>
      </c>
      <c r="G10" s="2"/>
      <c r="H10" s="15">
        <f>I10/142</f>
        <v>0.5704225352112676</v>
      </c>
      <c r="I10" s="3">
        <v>81</v>
      </c>
      <c r="J10" s="3">
        <v>348</v>
      </c>
      <c r="K10" s="3">
        <v>269</v>
      </c>
      <c r="L10" s="3">
        <v>64</v>
      </c>
      <c r="M10" s="3">
        <v>79</v>
      </c>
      <c r="N10" s="3">
        <v>22</v>
      </c>
      <c r="O10" s="3">
        <v>0</v>
      </c>
      <c r="P10" s="3">
        <v>13</v>
      </c>
      <c r="Q10" s="3">
        <v>48</v>
      </c>
      <c r="R10" s="3">
        <v>5</v>
      </c>
      <c r="S10" s="3">
        <v>2</v>
      </c>
      <c r="T10" s="3">
        <v>69</v>
      </c>
      <c r="U10" s="3">
        <v>66</v>
      </c>
      <c r="V10" s="3">
        <v>0.294</v>
      </c>
      <c r="W10" s="3">
        <v>0.443</v>
      </c>
      <c r="X10" s="3">
        <v>0.52</v>
      </c>
      <c r="Y10" s="3">
        <v>0.963</v>
      </c>
      <c r="Z10" s="3">
        <v>140</v>
      </c>
      <c r="AA10" s="3">
        <v>5</v>
      </c>
      <c r="AB10" s="3">
        <v>6</v>
      </c>
      <c r="AC10" s="3">
        <v>0</v>
      </c>
      <c r="AD10" s="3">
        <v>4</v>
      </c>
      <c r="AE10" s="3">
        <v>3</v>
      </c>
      <c r="AF10" s="14">
        <f>L10/$I10</f>
        <v>0.7901234567901234</v>
      </c>
      <c r="AG10" s="14">
        <f>M10/$I10</f>
        <v>0.9753086419753086</v>
      </c>
      <c r="AH10" s="14">
        <f>P10/$I10</f>
        <v>0.16049382716049382</v>
      </c>
      <c r="AI10" s="14">
        <f>Q10/$I10</f>
        <v>0.5925925925925926</v>
      </c>
      <c r="AK10" s="14">
        <f>AF10/$L$34</f>
        <v>0.6402713807372316</v>
      </c>
      <c r="AL10" s="16">
        <f t="shared" si="0"/>
        <v>59.16648632418276</v>
      </c>
      <c r="AM10" s="14">
        <f>AG10/$M$34</f>
        <v>0.8016216979044191</v>
      </c>
      <c r="AN10" s="16">
        <f t="shared" si="1"/>
        <v>74.07661915423793</v>
      </c>
      <c r="AO10" s="14">
        <f>AH10/$P$34</f>
        <v>0.07537285607755405</v>
      </c>
      <c r="AP10" s="16">
        <f t="shared" si="2"/>
        <v>6.965088855279325</v>
      </c>
      <c r="AQ10" s="14">
        <f>AI10/$Q$34</f>
        <v>0.34621024801173156</v>
      </c>
      <c r="AR10" s="16">
        <f t="shared" si="3"/>
        <v>31.99275263668973</v>
      </c>
    </row>
    <row r="11" spans="1:44" ht="15.75">
      <c r="A11" s="1">
        <v>2008</v>
      </c>
      <c r="B11" s="3">
        <v>31</v>
      </c>
      <c r="C11" s="3">
        <v>2.3</v>
      </c>
      <c r="D11" s="3" t="s">
        <v>33</v>
      </c>
      <c r="E11" s="3" t="s">
        <v>34</v>
      </c>
      <c r="F11" s="3" t="s">
        <v>35</v>
      </c>
      <c r="G11" s="3" t="s">
        <v>33</v>
      </c>
      <c r="H11" s="5"/>
      <c r="I11" s="3">
        <v>150</v>
      </c>
      <c r="J11" s="3">
        <v>590</v>
      </c>
      <c r="K11" s="3">
        <v>501</v>
      </c>
      <c r="L11" s="3">
        <v>79</v>
      </c>
      <c r="M11" s="3">
        <v>129</v>
      </c>
      <c r="N11" s="3">
        <v>25</v>
      </c>
      <c r="O11" s="3">
        <v>3</v>
      </c>
      <c r="P11" s="3">
        <v>10</v>
      </c>
      <c r="Q11" s="3">
        <v>58</v>
      </c>
      <c r="R11" s="3">
        <v>12</v>
      </c>
      <c r="S11" s="3">
        <v>4</v>
      </c>
      <c r="T11" s="3">
        <v>81</v>
      </c>
      <c r="U11" s="3">
        <v>104</v>
      </c>
      <c r="V11" s="3">
        <v>0.258</v>
      </c>
      <c r="W11" s="3">
        <v>0.359</v>
      </c>
      <c r="X11" s="3">
        <v>0.379</v>
      </c>
      <c r="Y11" s="3">
        <v>0.738</v>
      </c>
      <c r="Z11" s="3">
        <v>190</v>
      </c>
      <c r="AA11" s="3">
        <v>7</v>
      </c>
      <c r="AB11" s="3">
        <v>1</v>
      </c>
      <c r="AC11" s="3">
        <v>2</v>
      </c>
      <c r="AD11" s="3">
        <v>5</v>
      </c>
      <c r="AE11" s="3">
        <v>9</v>
      </c>
      <c r="AF11" s="14"/>
      <c r="AG11" s="14"/>
      <c r="AH11" s="14"/>
      <c r="AI11" s="14"/>
      <c r="AK11" s="14"/>
      <c r="AL11" s="16"/>
      <c r="AM11" s="14"/>
      <c r="AN11" s="16"/>
      <c r="AO11" s="14"/>
      <c r="AP11" s="16"/>
      <c r="AQ11" s="14"/>
      <c r="AR11" s="16"/>
    </row>
    <row r="12" spans="1:44" ht="15.75">
      <c r="A12" s="1">
        <v>2009</v>
      </c>
      <c r="B12" s="3">
        <v>32</v>
      </c>
      <c r="C12" s="3">
        <v>3.3</v>
      </c>
      <c r="D12" s="3" t="s">
        <v>33</v>
      </c>
      <c r="E12" s="3" t="s">
        <v>34</v>
      </c>
      <c r="F12" s="3" t="s">
        <v>35</v>
      </c>
      <c r="G12" s="3" t="s">
        <v>33</v>
      </c>
      <c r="H12" s="5"/>
      <c r="I12" s="3">
        <v>146</v>
      </c>
      <c r="J12" s="3">
        <v>603</v>
      </c>
      <c r="K12" s="3">
        <v>499</v>
      </c>
      <c r="L12" s="3">
        <v>79</v>
      </c>
      <c r="M12" s="3">
        <v>129</v>
      </c>
      <c r="N12" s="3">
        <v>38</v>
      </c>
      <c r="O12" s="3">
        <v>5</v>
      </c>
      <c r="P12" s="3">
        <v>11</v>
      </c>
      <c r="Q12" s="3">
        <v>54</v>
      </c>
      <c r="R12" s="3">
        <v>6</v>
      </c>
      <c r="S12" s="3">
        <v>10</v>
      </c>
      <c r="T12" s="3">
        <v>93</v>
      </c>
      <c r="U12" s="3">
        <v>112</v>
      </c>
      <c r="V12" s="3">
        <v>0.259</v>
      </c>
      <c r="W12" s="3">
        <v>0.375</v>
      </c>
      <c r="X12" s="3">
        <v>0.421</v>
      </c>
      <c r="Y12" s="3">
        <v>0.796</v>
      </c>
      <c r="Z12" s="3">
        <v>210</v>
      </c>
      <c r="AA12" s="3">
        <v>15</v>
      </c>
      <c r="AB12" s="3">
        <v>3</v>
      </c>
      <c r="AC12" s="3">
        <v>3</v>
      </c>
      <c r="AD12" s="3">
        <v>5</v>
      </c>
      <c r="AE12" s="3">
        <v>3</v>
      </c>
      <c r="AF12" s="14"/>
      <c r="AG12" s="14"/>
      <c r="AH12" s="14"/>
      <c r="AI12" s="14"/>
      <c r="AK12" s="14"/>
      <c r="AL12" s="16"/>
      <c r="AM12" s="14"/>
      <c r="AN12" s="16"/>
      <c r="AO12" s="14"/>
      <c r="AP12" s="16"/>
      <c r="AQ12" s="14"/>
      <c r="AR12" s="16"/>
    </row>
    <row r="13" spans="1:44" ht="15.75">
      <c r="A13" s="1">
        <v>2010</v>
      </c>
      <c r="B13" s="3">
        <v>33</v>
      </c>
      <c r="C13" s="3">
        <v>4.2</v>
      </c>
      <c r="D13" s="3" t="s">
        <v>33</v>
      </c>
      <c r="E13" s="3" t="s">
        <v>34</v>
      </c>
      <c r="F13" s="3" t="s">
        <v>35</v>
      </c>
      <c r="G13" s="3" t="s">
        <v>33</v>
      </c>
      <c r="H13" s="5"/>
      <c r="I13" s="3">
        <v>130</v>
      </c>
      <c r="J13" s="3">
        <v>429</v>
      </c>
      <c r="K13" s="3">
        <v>358</v>
      </c>
      <c r="L13" s="3">
        <v>45</v>
      </c>
      <c r="M13" s="3">
        <v>94</v>
      </c>
      <c r="N13" s="3">
        <v>20</v>
      </c>
      <c r="O13" s="3">
        <v>2</v>
      </c>
      <c r="P13" s="3">
        <v>13</v>
      </c>
      <c r="Q13" s="3">
        <v>44</v>
      </c>
      <c r="R13" s="3">
        <v>7</v>
      </c>
      <c r="S13" s="3">
        <v>8</v>
      </c>
      <c r="T13" s="3">
        <v>64</v>
      </c>
      <c r="U13" s="3">
        <v>67</v>
      </c>
      <c r="V13" s="3">
        <v>0.263</v>
      </c>
      <c r="W13" s="3">
        <v>0.371</v>
      </c>
      <c r="X13" s="3">
        <v>0.439</v>
      </c>
      <c r="Y13" s="3">
        <v>0.809</v>
      </c>
      <c r="Z13" s="3">
        <v>157</v>
      </c>
      <c r="AA13" s="3">
        <v>5</v>
      </c>
      <c r="AB13" s="3">
        <v>0</v>
      </c>
      <c r="AC13" s="3">
        <v>3</v>
      </c>
      <c r="AD13" s="3">
        <v>4</v>
      </c>
      <c r="AE13" s="3">
        <v>1</v>
      </c>
      <c r="AF13" s="14"/>
      <c r="AG13" s="14"/>
      <c r="AH13" s="14"/>
      <c r="AI13" s="14"/>
      <c r="AK13" s="14"/>
      <c r="AL13" s="16"/>
      <c r="AM13" s="14"/>
      <c r="AN13" s="16"/>
      <c r="AO13" s="14"/>
      <c r="AP13" s="16"/>
      <c r="AQ13" s="14"/>
      <c r="AR13" s="16"/>
    </row>
    <row r="14" spans="1:44" ht="15.75">
      <c r="A14" s="1">
        <v>2011</v>
      </c>
      <c r="B14" s="3">
        <v>34</v>
      </c>
      <c r="C14" s="2"/>
      <c r="D14" s="3" t="s">
        <v>36</v>
      </c>
      <c r="E14" s="3" t="s">
        <v>37</v>
      </c>
      <c r="F14" s="3" t="s">
        <v>35</v>
      </c>
      <c r="G14" s="3" t="s">
        <v>38</v>
      </c>
      <c r="H14" s="5"/>
      <c r="I14" s="3">
        <v>146</v>
      </c>
      <c r="J14" s="3">
        <v>603</v>
      </c>
      <c r="K14" s="3">
        <v>530</v>
      </c>
      <c r="L14" s="3">
        <v>59</v>
      </c>
      <c r="M14" s="3">
        <v>139</v>
      </c>
      <c r="N14" s="3">
        <v>27</v>
      </c>
      <c r="O14" s="3">
        <v>3</v>
      </c>
      <c r="P14" s="3">
        <v>8</v>
      </c>
      <c r="Q14" s="3">
        <v>35</v>
      </c>
      <c r="R14" s="3">
        <v>4</v>
      </c>
      <c r="S14" s="3">
        <v>6</v>
      </c>
      <c r="T14" s="3">
        <v>61</v>
      </c>
      <c r="U14" s="3">
        <v>110</v>
      </c>
      <c r="V14" s="3">
        <v>0.262</v>
      </c>
      <c r="W14" s="3">
        <v>0.342</v>
      </c>
      <c r="X14" s="3">
        <v>0.37</v>
      </c>
      <c r="Y14" s="3">
        <v>0.712</v>
      </c>
      <c r="Z14" s="3">
        <v>196</v>
      </c>
      <c r="AA14" s="3">
        <v>8</v>
      </c>
      <c r="AB14" s="3">
        <v>4</v>
      </c>
      <c r="AC14" s="3">
        <v>6</v>
      </c>
      <c r="AD14" s="3">
        <v>2</v>
      </c>
      <c r="AE14" s="3">
        <v>4</v>
      </c>
      <c r="AF14" s="14"/>
      <c r="AG14" s="14"/>
      <c r="AH14" s="14"/>
      <c r="AI14" s="14"/>
      <c r="AK14" s="14"/>
      <c r="AL14" s="16"/>
      <c r="AM14" s="14"/>
      <c r="AN14" s="16"/>
      <c r="AO14" s="14"/>
      <c r="AP14" s="16"/>
      <c r="AQ14" s="14"/>
      <c r="AR14" s="16"/>
    </row>
    <row r="15" spans="1:44" ht="15.75">
      <c r="A15" s="1">
        <v>2012</v>
      </c>
      <c r="B15" s="3">
        <v>35</v>
      </c>
      <c r="C15" s="3">
        <v>6.3</v>
      </c>
      <c r="D15" s="3" t="s">
        <v>40</v>
      </c>
      <c r="E15" s="3" t="s">
        <v>39</v>
      </c>
      <c r="F15" s="3" t="s">
        <v>35</v>
      </c>
      <c r="G15" s="3" t="s">
        <v>40</v>
      </c>
      <c r="H15" s="5"/>
      <c r="I15" s="3">
        <v>24</v>
      </c>
      <c r="J15" s="3">
        <v>51</v>
      </c>
      <c r="K15" s="3">
        <v>41</v>
      </c>
      <c r="L15" s="3">
        <v>2</v>
      </c>
      <c r="M15" s="3">
        <v>7</v>
      </c>
      <c r="N15" s="3">
        <v>1</v>
      </c>
      <c r="O15" s="3">
        <v>0</v>
      </c>
      <c r="P15" s="3">
        <v>0</v>
      </c>
      <c r="Q15" s="3">
        <v>4</v>
      </c>
      <c r="R15" s="3">
        <v>0</v>
      </c>
      <c r="S15" s="3">
        <v>1</v>
      </c>
      <c r="T15" s="3">
        <v>8</v>
      </c>
      <c r="U15" s="3">
        <v>9</v>
      </c>
      <c r="V15" s="3">
        <v>0.171</v>
      </c>
      <c r="W15" s="3">
        <v>0.294</v>
      </c>
      <c r="X15" s="3">
        <v>0.195</v>
      </c>
      <c r="Y15" s="3">
        <v>0.489</v>
      </c>
      <c r="Z15" s="3">
        <v>8</v>
      </c>
      <c r="AA15" s="3">
        <v>0</v>
      </c>
      <c r="AB15" s="3">
        <v>0</v>
      </c>
      <c r="AC15" s="3">
        <v>0</v>
      </c>
      <c r="AD15" s="3">
        <v>2</v>
      </c>
      <c r="AE15" s="3">
        <v>0</v>
      </c>
      <c r="AF15" s="14"/>
      <c r="AG15" s="14"/>
      <c r="AH15" s="14"/>
      <c r="AI15" s="14"/>
      <c r="AK15" s="14"/>
      <c r="AL15" s="16"/>
      <c r="AM15" s="14"/>
      <c r="AN15" s="16"/>
      <c r="AO15" s="14"/>
      <c r="AP15" s="16"/>
      <c r="AQ15" s="14"/>
      <c r="AR15" s="16"/>
    </row>
    <row r="16" spans="1:44" ht="15.75">
      <c r="A16" s="1">
        <v>2013</v>
      </c>
      <c r="B16" s="3">
        <v>36</v>
      </c>
      <c r="C16" s="3">
        <v>6.4</v>
      </c>
      <c r="D16" s="3" t="s">
        <v>41</v>
      </c>
      <c r="E16" s="3" t="s">
        <v>31</v>
      </c>
      <c r="F16" s="3" t="s">
        <v>32</v>
      </c>
      <c r="G16" s="2"/>
      <c r="H16" s="15">
        <f>I16/140</f>
        <v>0.45</v>
      </c>
      <c r="I16" s="3">
        <v>63</v>
      </c>
      <c r="J16" s="3">
        <v>241</v>
      </c>
      <c r="K16" s="3">
        <v>212</v>
      </c>
      <c r="L16" s="3">
        <v>18</v>
      </c>
      <c r="M16" s="3">
        <v>42</v>
      </c>
      <c r="N16" s="3">
        <v>11</v>
      </c>
      <c r="O16" s="3">
        <v>0</v>
      </c>
      <c r="P16" s="3">
        <v>6</v>
      </c>
      <c r="Q16" s="3">
        <v>31</v>
      </c>
      <c r="R16" s="3">
        <v>0</v>
      </c>
      <c r="S16" s="3">
        <v>1</v>
      </c>
      <c r="T16" s="3">
        <v>28</v>
      </c>
      <c r="U16" s="3">
        <v>43</v>
      </c>
      <c r="V16" s="3">
        <v>0.198</v>
      </c>
      <c r="W16" s="3">
        <v>0.295</v>
      </c>
      <c r="X16" s="3">
        <v>0.335</v>
      </c>
      <c r="Y16" s="3">
        <v>0.63</v>
      </c>
      <c r="Z16" s="3">
        <v>71</v>
      </c>
      <c r="AA16" s="3">
        <v>1</v>
      </c>
      <c r="AB16" s="3">
        <v>1</v>
      </c>
      <c r="AC16" s="3">
        <v>0</v>
      </c>
      <c r="AD16" s="3">
        <v>0</v>
      </c>
      <c r="AE16" s="3">
        <v>3</v>
      </c>
      <c r="AF16" s="14">
        <f>L16/$I16</f>
        <v>0.2857142857142857</v>
      </c>
      <c r="AG16" s="14">
        <f>M16/$I16</f>
        <v>0.6666666666666666</v>
      </c>
      <c r="AH16" s="14">
        <f>P16/$I16</f>
        <v>0.09523809523809523</v>
      </c>
      <c r="AI16" s="14">
        <f>Q16/$I16</f>
        <v>0.49206349206349204</v>
      </c>
      <c r="AK16" s="14">
        <f>AF16/$L$34</f>
        <v>0.2315267046415882</v>
      </c>
      <c r="AL16" s="16">
        <f t="shared" si="0"/>
        <v>16.87829676837178</v>
      </c>
      <c r="AM16" s="14">
        <f>AG16/$M$34</f>
        <v>0.5479439454030206</v>
      </c>
      <c r="AN16" s="16">
        <f t="shared" si="1"/>
        <v>39.9451136198802</v>
      </c>
      <c r="AO16" s="14">
        <f>AH16/$P$34</f>
        <v>0.0447267497603068</v>
      </c>
      <c r="AP16" s="16">
        <f t="shared" si="2"/>
        <v>3.260580057526366</v>
      </c>
      <c r="AQ16" s="14">
        <f>AI16/$Q$34</f>
        <v>0.28747815236688423</v>
      </c>
      <c r="AR16" s="16">
        <f t="shared" si="3"/>
        <v>20.957157307545863</v>
      </c>
    </row>
    <row r="17" spans="1:44" ht="15.75">
      <c r="A17" s="1">
        <v>2014</v>
      </c>
      <c r="B17" s="3">
        <v>37</v>
      </c>
      <c r="C17" s="3">
        <v>7.8</v>
      </c>
      <c r="D17" s="3" t="s">
        <v>41</v>
      </c>
      <c r="E17" s="3" t="s">
        <v>31</v>
      </c>
      <c r="F17" s="3" t="s">
        <v>32</v>
      </c>
      <c r="G17" s="2"/>
      <c r="H17" s="15">
        <f>I17/143</f>
        <v>0.7272727272727273</v>
      </c>
      <c r="I17" s="3">
        <v>104</v>
      </c>
      <c r="J17" s="3">
        <v>367</v>
      </c>
      <c r="K17" s="3">
        <v>312</v>
      </c>
      <c r="L17" s="3">
        <v>20</v>
      </c>
      <c r="M17" s="3">
        <v>79</v>
      </c>
      <c r="N17" s="3">
        <v>8</v>
      </c>
      <c r="O17" s="3">
        <v>0</v>
      </c>
      <c r="P17" s="3">
        <v>9</v>
      </c>
      <c r="Q17" s="3">
        <v>34</v>
      </c>
      <c r="R17" s="3">
        <v>1</v>
      </c>
      <c r="S17" s="3">
        <v>1</v>
      </c>
      <c r="T17" s="3">
        <v>47</v>
      </c>
      <c r="U17" s="3">
        <v>48</v>
      </c>
      <c r="V17" s="3">
        <v>0.253</v>
      </c>
      <c r="W17" s="3">
        <v>0.349</v>
      </c>
      <c r="X17" s="3">
        <v>0.365</v>
      </c>
      <c r="Y17" s="3">
        <v>0.714</v>
      </c>
      <c r="Z17" s="3">
        <v>114</v>
      </c>
      <c r="AA17" s="3">
        <v>11</v>
      </c>
      <c r="AB17" s="3">
        <v>1</v>
      </c>
      <c r="AC17" s="3">
        <v>3</v>
      </c>
      <c r="AD17" s="3">
        <v>4</v>
      </c>
      <c r="AE17" s="3">
        <v>0</v>
      </c>
      <c r="AF17" s="14">
        <f>L17/$I17</f>
        <v>0.19230769230769232</v>
      </c>
      <c r="AG17" s="14">
        <f>M17/$I17</f>
        <v>0.7596153846153846</v>
      </c>
      <c r="AH17" s="14">
        <f>P17/$I17</f>
        <v>0.08653846153846154</v>
      </c>
      <c r="AI17" s="14">
        <f>Q17/$I17</f>
        <v>0.3269230769230769</v>
      </c>
      <c r="AK17" s="14">
        <f>AF17/$L$34</f>
        <v>0.15583528197029975</v>
      </c>
      <c r="AL17" s="16">
        <f t="shared" si="0"/>
        <v>18.360229584864406</v>
      </c>
      <c r="AM17" s="14">
        <f>AG17/$M$34</f>
        <v>0.6243399762524802</v>
      </c>
      <c r="AN17" s="16">
        <f t="shared" si="1"/>
        <v>73.55860083847402</v>
      </c>
      <c r="AO17" s="14">
        <f>AH17/$P$34</f>
        <v>0.04064113319566339</v>
      </c>
      <c r="AP17" s="16">
        <f t="shared" si="2"/>
        <v>4.788264420143614</v>
      </c>
      <c r="AQ17" s="14">
        <f>AI17/$Q$34</f>
        <v>0.19099820172762597</v>
      </c>
      <c r="AR17" s="16">
        <f t="shared" si="3"/>
        <v>22.503060858091207</v>
      </c>
    </row>
    <row r="18" spans="1:44" ht="15.75">
      <c r="A18" s="1">
        <v>2015</v>
      </c>
      <c r="B18" s="3">
        <v>38</v>
      </c>
      <c r="C18" s="3">
        <v>8.7</v>
      </c>
      <c r="D18" s="3" t="s">
        <v>41</v>
      </c>
      <c r="E18" s="3" t="s">
        <v>31</v>
      </c>
      <c r="F18" s="3" t="s">
        <v>32</v>
      </c>
      <c r="G18" s="2"/>
      <c r="H18" s="15">
        <f>I18/141</f>
        <v>0.9929078014184397</v>
      </c>
      <c r="I18" s="3">
        <v>140</v>
      </c>
      <c r="J18" s="3">
        <v>569</v>
      </c>
      <c r="K18" s="3">
        <v>495</v>
      </c>
      <c r="L18" s="3">
        <v>53</v>
      </c>
      <c r="M18" s="3">
        <v>139</v>
      </c>
      <c r="N18" s="3">
        <v>24</v>
      </c>
      <c r="O18" s="3">
        <v>3</v>
      </c>
      <c r="P18" s="3">
        <v>20</v>
      </c>
      <c r="Q18" s="3">
        <v>76</v>
      </c>
      <c r="R18" s="3">
        <v>1</v>
      </c>
      <c r="S18" s="3">
        <v>2</v>
      </c>
      <c r="T18" s="3">
        <v>65</v>
      </c>
      <c r="U18" s="3">
        <v>75</v>
      </c>
      <c r="V18" s="3">
        <v>0.281</v>
      </c>
      <c r="W18" s="3">
        <v>0.361</v>
      </c>
      <c r="X18" s="3">
        <v>0.463</v>
      </c>
      <c r="Y18" s="3">
        <v>0.824</v>
      </c>
      <c r="Z18" s="3">
        <v>229</v>
      </c>
      <c r="AA18" s="3">
        <v>15</v>
      </c>
      <c r="AB18" s="3">
        <v>1</v>
      </c>
      <c r="AC18" s="3">
        <v>1</v>
      </c>
      <c r="AD18" s="3">
        <v>7</v>
      </c>
      <c r="AE18" s="3">
        <v>1</v>
      </c>
      <c r="AF18" s="14">
        <f>L18/$I18</f>
        <v>0.37857142857142856</v>
      </c>
      <c r="AG18" s="14">
        <f>M18/$I18</f>
        <v>0.9928571428571429</v>
      </c>
      <c r="AH18" s="14">
        <f>P18/$I18</f>
        <v>0.14285714285714285</v>
      </c>
      <c r="AI18" s="14">
        <f>Q18/$I18</f>
        <v>0.5428571428571428</v>
      </c>
      <c r="AK18" s="14">
        <f>AF18/$L$34</f>
        <v>0.30677288365010436</v>
      </c>
      <c r="AL18" s="16">
        <f t="shared" si="0"/>
        <v>49.34474468925083</v>
      </c>
      <c r="AM18" s="14">
        <f>AG18/$M$34</f>
        <v>0.81604509011807</v>
      </c>
      <c r="AN18" s="16">
        <f t="shared" si="1"/>
        <v>131.26172087856617</v>
      </c>
      <c r="AO18" s="14">
        <f>AH18/$P$34</f>
        <v>0.0670901246404602</v>
      </c>
      <c r="AP18" s="16">
        <f t="shared" si="2"/>
        <v>10.791517920891044</v>
      </c>
      <c r="AQ18" s="14">
        <f>AI18/$Q$34</f>
        <v>0.31715331648217554</v>
      </c>
      <c r="AR18" s="16">
        <f t="shared" si="3"/>
        <v>51.01444835330312</v>
      </c>
    </row>
    <row r="19" spans="1:44" ht="15.75">
      <c r="A19" s="1">
        <v>2016</v>
      </c>
      <c r="B19" s="3">
        <v>39</v>
      </c>
      <c r="C19" s="3">
        <v>10.3</v>
      </c>
      <c r="D19" s="3" t="s">
        <v>41</v>
      </c>
      <c r="E19" s="3" t="s">
        <v>31</v>
      </c>
      <c r="F19" s="3" t="s">
        <v>32</v>
      </c>
      <c r="G19" s="2"/>
      <c r="H19" s="15">
        <f>I19/140</f>
        <v>0.9357142857142857</v>
      </c>
      <c r="I19" s="3">
        <v>131</v>
      </c>
      <c r="J19" s="3">
        <v>523</v>
      </c>
      <c r="K19" s="3">
        <v>453</v>
      </c>
      <c r="L19" s="3">
        <v>52</v>
      </c>
      <c r="M19" s="3">
        <v>141</v>
      </c>
      <c r="N19" s="3">
        <v>25</v>
      </c>
      <c r="O19" s="3">
        <v>3</v>
      </c>
      <c r="P19" s="3">
        <v>11</v>
      </c>
      <c r="Q19" s="3">
        <v>59</v>
      </c>
      <c r="R19" s="3">
        <v>0</v>
      </c>
      <c r="S19" s="3">
        <v>1</v>
      </c>
      <c r="T19" s="3">
        <v>61</v>
      </c>
      <c r="U19" s="3">
        <v>78</v>
      </c>
      <c r="V19" s="3">
        <v>0.311</v>
      </c>
      <c r="W19" s="3">
        <v>0.392</v>
      </c>
      <c r="X19" s="3">
        <v>0.453</v>
      </c>
      <c r="Y19" s="3">
        <v>0.845</v>
      </c>
      <c r="Z19" s="3">
        <v>205</v>
      </c>
      <c r="AA19" s="3">
        <v>6</v>
      </c>
      <c r="AB19" s="3">
        <v>3</v>
      </c>
      <c r="AC19" s="3">
        <v>0</v>
      </c>
      <c r="AD19" s="3">
        <v>6</v>
      </c>
      <c r="AE19" s="3">
        <v>5</v>
      </c>
      <c r="AF19" s="14">
        <f>L19/$I19</f>
        <v>0.3969465648854962</v>
      </c>
      <c r="AG19" s="14">
        <f>M19/$I19</f>
        <v>1.0763358778625953</v>
      </c>
      <c r="AH19" s="14">
        <f>P19/$I19</f>
        <v>0.08396946564885496</v>
      </c>
      <c r="AI19" s="14">
        <f>Q19/$I19</f>
        <v>0.45038167938931295</v>
      </c>
      <c r="AK19" s="14">
        <f>AF19/$L$34</f>
        <v>0.3216630553035806</v>
      </c>
      <c r="AL19" s="16">
        <f t="shared" si="0"/>
        <v>48.75952399751848</v>
      </c>
      <c r="AM19" s="14">
        <f>AG19/$M$34</f>
        <v>0.8846575912422813</v>
      </c>
      <c r="AN19" s="16">
        <f t="shared" si="1"/>
        <v>134.10145286674066</v>
      </c>
      <c r="AO19" s="14">
        <f>AH19/$P$34</f>
        <v>0.03943465341462165</v>
      </c>
      <c r="AP19" s="16">
        <f t="shared" si="2"/>
        <v>5.977730105465004</v>
      </c>
      <c r="AQ19" s="14">
        <f>AI19/$Q$34</f>
        <v>0.26312639555471773</v>
      </c>
      <c r="AR19" s="16">
        <f t="shared" si="3"/>
        <v>39.88620261758729</v>
      </c>
    </row>
    <row r="20" spans="1:44" ht="15.75">
      <c r="A20" s="1">
        <v>2017</v>
      </c>
      <c r="B20" s="3">
        <v>40</v>
      </c>
      <c r="C20" s="3">
        <v>11.1</v>
      </c>
      <c r="D20" s="3" t="s">
        <v>41</v>
      </c>
      <c r="E20" s="3" t="s">
        <v>31</v>
      </c>
      <c r="F20" s="3" t="s">
        <v>32</v>
      </c>
      <c r="G20" s="2"/>
      <c r="H20" s="15">
        <f>I20/139</f>
        <v>0.9136690647482014</v>
      </c>
      <c r="I20" s="3">
        <v>127</v>
      </c>
      <c r="J20" s="3">
        <v>526</v>
      </c>
      <c r="K20" s="3">
        <v>441</v>
      </c>
      <c r="L20" s="3">
        <v>68</v>
      </c>
      <c r="M20" s="3">
        <v>116</v>
      </c>
      <c r="N20" s="3">
        <v>20</v>
      </c>
      <c r="O20" s="3">
        <v>3</v>
      </c>
      <c r="P20" s="3">
        <v>18</v>
      </c>
      <c r="Q20" s="3">
        <v>79</v>
      </c>
      <c r="R20" s="3">
        <v>1</v>
      </c>
      <c r="S20" s="3">
        <v>2</v>
      </c>
      <c r="T20" s="3">
        <v>77</v>
      </c>
      <c r="U20" s="3">
        <v>92</v>
      </c>
      <c r="V20" s="3">
        <v>0.263</v>
      </c>
      <c r="W20" s="3">
        <v>0.373</v>
      </c>
      <c r="X20" s="3">
        <v>0.444</v>
      </c>
      <c r="Y20" s="3">
        <v>0.818</v>
      </c>
      <c r="Z20" s="3">
        <v>196</v>
      </c>
      <c r="AA20" s="3">
        <v>17</v>
      </c>
      <c r="AB20" s="3">
        <v>3</v>
      </c>
      <c r="AC20" s="3">
        <v>1</v>
      </c>
      <c r="AD20" s="3">
        <v>4</v>
      </c>
      <c r="AE20" s="3">
        <v>1</v>
      </c>
      <c r="AF20" s="14">
        <f>L20/$I20</f>
        <v>0.5354330708661418</v>
      </c>
      <c r="AG20" s="14">
        <f>M20/$I20</f>
        <v>0.9133858267716536</v>
      </c>
      <c r="AH20" s="14">
        <f>P20/$I20</f>
        <v>0.14173228346456693</v>
      </c>
      <c r="AI20" s="14">
        <f>Q20/$I20</f>
        <v>0.6220472440944882</v>
      </c>
      <c r="AK20" s="14">
        <f>AF20/$L$34</f>
        <v>0.4338846905881732</v>
      </c>
      <c r="AL20" s="16">
        <f t="shared" si="0"/>
        <v>64.22117715223796</v>
      </c>
      <c r="AM20" s="14">
        <f>AG20/$M$34</f>
        <v>0.7507263503946897</v>
      </c>
      <c r="AN20" s="16">
        <f t="shared" si="1"/>
        <v>111.11830167640537</v>
      </c>
      <c r="AO20" s="14">
        <f>AH20/$P$34</f>
        <v>0.06656185594250383</v>
      </c>
      <c r="AP20" s="16">
        <f t="shared" si="2"/>
        <v>9.852112404036502</v>
      </c>
      <c r="AQ20" s="14">
        <f>AI20/$Q$34</f>
        <v>0.36341853297688165</v>
      </c>
      <c r="AR20" s="16">
        <f t="shared" si="3"/>
        <v>53.79117192421844</v>
      </c>
    </row>
    <row r="21" spans="1:44" ht="15.75">
      <c r="A21" s="1">
        <v>2018</v>
      </c>
      <c r="B21" s="3">
        <v>41</v>
      </c>
      <c r="C21" s="3">
        <v>12.3</v>
      </c>
      <c r="D21" s="3" t="s">
        <v>41</v>
      </c>
      <c r="E21" s="3" t="s">
        <v>31</v>
      </c>
      <c r="F21" s="3" t="s">
        <v>32</v>
      </c>
      <c r="G21" s="2"/>
      <c r="H21" s="15">
        <f>I21/141</f>
        <v>0.8723404255319149</v>
      </c>
      <c r="I21" s="3">
        <v>123</v>
      </c>
      <c r="J21" s="3">
        <v>499</v>
      </c>
      <c r="K21" s="3">
        <v>414</v>
      </c>
      <c r="L21" s="3">
        <v>57</v>
      </c>
      <c r="M21" s="3">
        <v>116</v>
      </c>
      <c r="N21" s="3">
        <v>26</v>
      </c>
      <c r="O21" s="3">
        <v>2</v>
      </c>
      <c r="P21" s="3">
        <v>14</v>
      </c>
      <c r="Q21" s="3">
        <v>72</v>
      </c>
      <c r="R21" s="3">
        <v>2</v>
      </c>
      <c r="S21" s="3">
        <v>1</v>
      </c>
      <c r="T21" s="3">
        <v>73</v>
      </c>
      <c r="U21" s="3">
        <v>90</v>
      </c>
      <c r="V21" s="5">
        <v>0.28</v>
      </c>
      <c r="W21" s="3">
        <v>0.389</v>
      </c>
      <c r="X21" s="3">
        <v>0.454</v>
      </c>
      <c r="Y21" s="3">
        <v>0.843</v>
      </c>
      <c r="Z21" s="3">
        <v>188</v>
      </c>
      <c r="AA21" s="3">
        <v>10</v>
      </c>
      <c r="AB21" s="3">
        <v>5</v>
      </c>
      <c r="AC21" s="3">
        <v>0</v>
      </c>
      <c r="AD21" s="3">
        <v>7</v>
      </c>
      <c r="AE21" s="3">
        <v>2</v>
      </c>
      <c r="AF21" s="14">
        <f>L21/$I21</f>
        <v>0.4634146341463415</v>
      </c>
      <c r="AG21" s="14">
        <f>M21/$I21</f>
        <v>0.943089430894309</v>
      </c>
      <c r="AH21" s="14">
        <f>P21/$I21</f>
        <v>0.11382113821138211</v>
      </c>
      <c r="AI21" s="14">
        <f>Q21/$I21</f>
        <v>0.5853658536585366</v>
      </c>
      <c r="AK21" s="14">
        <f>AF21/$L$34</f>
        <v>0.37552502094306384</v>
      </c>
      <c r="AL21" s="16">
        <f t="shared" si="0"/>
        <v>53.06887636391128</v>
      </c>
      <c r="AM21" s="14">
        <f>AG21/$M$34</f>
        <v>0.7751402154481756</v>
      </c>
      <c r="AN21" s="16">
        <f t="shared" si="1"/>
        <v>109.54215555333579</v>
      </c>
      <c r="AO21" s="14">
        <f>AH21/$P$34</f>
        <v>0.05345392044524471</v>
      </c>
      <c r="AP21" s="16">
        <f t="shared" si="2"/>
        <v>7.554062544623732</v>
      </c>
      <c r="AQ21" s="14">
        <f>AI21/$Q$34</f>
        <v>0.34198817181646657</v>
      </c>
      <c r="AR21" s="16">
        <f t="shared" si="3"/>
        <v>48.32947738733981</v>
      </c>
    </row>
    <row r="22" spans="1:44" ht="15.75">
      <c r="A22" s="1">
        <v>2019</v>
      </c>
      <c r="B22" s="3">
        <v>42</v>
      </c>
      <c r="C22" s="3">
        <v>13.6</v>
      </c>
      <c r="D22" s="3" t="s">
        <v>41</v>
      </c>
      <c r="E22" s="3" t="s">
        <v>31</v>
      </c>
      <c r="F22" s="3" t="s">
        <v>32</v>
      </c>
      <c r="G22" s="2"/>
      <c r="H22" s="15">
        <f>I22/137</f>
        <v>0.7591240875912408</v>
      </c>
      <c r="I22" s="3">
        <v>104</v>
      </c>
      <c r="J22" s="3">
        <v>403</v>
      </c>
      <c r="K22" s="3">
        <v>348</v>
      </c>
      <c r="L22" s="3">
        <v>39</v>
      </c>
      <c r="M22" s="3">
        <v>89</v>
      </c>
      <c r="N22" s="3">
        <v>16</v>
      </c>
      <c r="O22" s="3">
        <v>1</v>
      </c>
      <c r="P22" s="3">
        <v>10</v>
      </c>
      <c r="Q22" s="3">
        <v>47</v>
      </c>
      <c r="R22" s="3">
        <v>0</v>
      </c>
      <c r="S22" s="3">
        <v>0</v>
      </c>
      <c r="T22" s="3">
        <v>49</v>
      </c>
      <c r="U22" s="3">
        <v>85</v>
      </c>
      <c r="V22" s="3">
        <v>0.256</v>
      </c>
      <c r="W22" s="3">
        <v>0.347</v>
      </c>
      <c r="X22" s="3">
        <v>0.394</v>
      </c>
      <c r="Y22" s="3">
        <v>0.74</v>
      </c>
      <c r="Z22" s="3">
        <v>137</v>
      </c>
      <c r="AA22" s="3">
        <v>5</v>
      </c>
      <c r="AB22" s="3">
        <v>1</v>
      </c>
      <c r="AC22" s="3">
        <v>2</v>
      </c>
      <c r="AD22" s="3">
        <v>3</v>
      </c>
      <c r="AE22" s="3">
        <v>1</v>
      </c>
      <c r="AF22" s="14">
        <f>L22/$I22</f>
        <v>0.375</v>
      </c>
      <c r="AG22" s="14">
        <f>M22/$I22</f>
        <v>0.8557692307692307</v>
      </c>
      <c r="AH22" s="14">
        <f>P22/$I22</f>
        <v>0.09615384615384616</v>
      </c>
      <c r="AI22" s="14">
        <f>Q22/$I22</f>
        <v>0.4519230769230769</v>
      </c>
      <c r="AK22" s="14">
        <f>AF22/$L$34</f>
        <v>0.30387879984208455</v>
      </c>
      <c r="AL22" s="16">
        <f t="shared" si="0"/>
        <v>37.370438100287885</v>
      </c>
      <c r="AM22" s="14">
        <f>AG22/$M$34</f>
        <v>0.7033703529933005</v>
      </c>
      <c r="AN22" s="16">
        <f t="shared" si="1"/>
        <v>86.49915114767245</v>
      </c>
      <c r="AO22" s="14">
        <f>AH22/$P$34</f>
        <v>0.04515681466184822</v>
      </c>
      <c r="AP22" s="16">
        <f t="shared" si="2"/>
        <v>5.553299368049772</v>
      </c>
      <c r="AQ22" s="14">
        <f>AI22/$Q$34</f>
        <v>0.2640269259176006</v>
      </c>
      <c r="AR22" s="16">
        <f t="shared" si="3"/>
        <v>32.46953027634842</v>
      </c>
    </row>
    <row r="23" spans="1:44" ht="15.75">
      <c r="A23" s="1">
        <v>2020</v>
      </c>
      <c r="B23" s="3">
        <v>43</v>
      </c>
      <c r="C23" s="3">
        <v>14.4</v>
      </c>
      <c r="D23" s="3" t="s">
        <v>41</v>
      </c>
      <c r="E23" s="3" t="s">
        <v>31</v>
      </c>
      <c r="F23" s="3" t="s">
        <v>32</v>
      </c>
      <c r="G23" s="2"/>
      <c r="H23" s="15">
        <f>I23/113</f>
        <v>0.3805309734513274</v>
      </c>
      <c r="I23" s="3">
        <v>43</v>
      </c>
      <c r="J23" s="3">
        <v>92</v>
      </c>
      <c r="K23" s="3">
        <v>78</v>
      </c>
      <c r="L23" s="3">
        <v>3</v>
      </c>
      <c r="M23" s="3">
        <v>12</v>
      </c>
      <c r="N23" s="3">
        <v>2</v>
      </c>
      <c r="O23" s="3">
        <v>0</v>
      </c>
      <c r="P23" s="3">
        <v>1</v>
      </c>
      <c r="Q23" s="3">
        <v>12</v>
      </c>
      <c r="R23" s="3">
        <v>0</v>
      </c>
      <c r="S23" s="3">
        <v>0</v>
      </c>
      <c r="T23" s="3">
        <v>11</v>
      </c>
      <c r="U23" s="3">
        <v>31</v>
      </c>
      <c r="V23" s="6">
        <v>0.154</v>
      </c>
      <c r="W23" s="3">
        <v>0.25</v>
      </c>
      <c r="X23" s="3">
        <v>0.218</v>
      </c>
      <c r="Y23" s="3">
        <v>0.468</v>
      </c>
      <c r="Z23" s="3">
        <v>17</v>
      </c>
      <c r="AA23" s="3">
        <v>4</v>
      </c>
      <c r="AB23" s="3">
        <v>0</v>
      </c>
      <c r="AC23" s="3">
        <v>0</v>
      </c>
      <c r="AD23" s="3">
        <v>3</v>
      </c>
      <c r="AE23" s="3">
        <v>0</v>
      </c>
      <c r="AF23" s="14">
        <f>L23/$I23</f>
        <v>0.06976744186046512</v>
      </c>
      <c r="AG23" s="14">
        <f>M23/$I23</f>
        <v>0.27906976744186046</v>
      </c>
      <c r="AH23" s="14">
        <f>P23/$I23</f>
        <v>0.023255813953488372</v>
      </c>
      <c r="AI23" s="14">
        <f>Q23/$I23</f>
        <v>0.27906976744186046</v>
      </c>
      <c r="AK23" s="14">
        <f>AF23/$L$34</f>
        <v>0.05653559066829479</v>
      </c>
      <c r="AL23" s="16">
        <f t="shared" si="0"/>
        <v>3.4851940229676237</v>
      </c>
      <c r="AM23" s="14">
        <f>AG23/$M$34</f>
        <v>0.22937188412219467</v>
      </c>
      <c r="AN23" s="16">
        <f t="shared" si="1"/>
        <v>14.139863228276177</v>
      </c>
      <c r="AO23" s="14">
        <f>AH23/$P$34</f>
        <v>0.01092164819728422</v>
      </c>
      <c r="AP23" s="16">
        <f t="shared" si="2"/>
        <v>0.6732761180732909</v>
      </c>
      <c r="AQ23" s="14">
        <f>AI23/$Q$34</f>
        <v>0.1630408726101759</v>
      </c>
      <c r="AR23" s="16">
        <f t="shared" si="3"/>
        <v>10.050820518606065</v>
      </c>
    </row>
    <row r="24" spans="1:44" ht="15.75">
      <c r="A24" s="1">
        <v>2021</v>
      </c>
      <c r="B24" s="3">
        <v>44</v>
      </c>
      <c r="C24" s="3">
        <v>15.9</v>
      </c>
      <c r="D24" s="3" t="s">
        <v>30</v>
      </c>
      <c r="E24" s="3" t="s">
        <v>31</v>
      </c>
      <c r="F24" s="3" t="s">
        <v>32</v>
      </c>
      <c r="G24" s="2"/>
      <c r="H24" s="15">
        <f>I24/133</f>
        <v>0.6842105263157895</v>
      </c>
      <c r="I24" s="3">
        <v>91</v>
      </c>
      <c r="J24" s="3">
        <v>216</v>
      </c>
      <c r="K24" s="3">
        <v>193</v>
      </c>
      <c r="L24" s="3">
        <v>17</v>
      </c>
      <c r="M24" s="3">
        <v>42</v>
      </c>
      <c r="N24" s="3">
        <v>12</v>
      </c>
      <c r="O24" s="3">
        <v>0</v>
      </c>
      <c r="P24" s="3">
        <v>4</v>
      </c>
      <c r="Q24" s="3">
        <v>18</v>
      </c>
      <c r="R24" s="3">
        <v>0</v>
      </c>
      <c r="S24" s="3">
        <v>0</v>
      </c>
      <c r="T24" s="3">
        <v>23</v>
      </c>
      <c r="U24" s="3">
        <v>56</v>
      </c>
      <c r="V24" s="6">
        <v>0.218</v>
      </c>
      <c r="W24" s="3">
        <v>0.301</v>
      </c>
      <c r="X24" s="3">
        <v>0.342</v>
      </c>
      <c r="Y24" s="3">
        <v>0.643</v>
      </c>
      <c r="Z24" s="3">
        <v>66</v>
      </c>
      <c r="AA24" s="3">
        <v>5</v>
      </c>
      <c r="AB24" s="3">
        <v>0</v>
      </c>
      <c r="AC24" s="3">
        <v>0</v>
      </c>
      <c r="AD24" s="3">
        <v>0</v>
      </c>
      <c r="AE24" s="3">
        <v>1</v>
      </c>
      <c r="AF24" s="14">
        <f>L24/$I24</f>
        <v>0.18681318681318682</v>
      </c>
      <c r="AG24" s="14">
        <f>M24/$I24</f>
        <v>0.46153846153846156</v>
      </c>
      <c r="AH24" s="14">
        <f>P24/$I24</f>
        <v>0.04395604395604396</v>
      </c>
      <c r="AI24" s="14">
        <f>Q24/$I24</f>
        <v>0.1978021978021978</v>
      </c>
      <c r="AK24" s="14">
        <f>AF24/$L$34</f>
        <v>0.1513828453425769</v>
      </c>
      <c r="AL24" s="16">
        <f t="shared" si="0"/>
        <v>16.77959327849826</v>
      </c>
      <c r="AM24" s="14">
        <f>AG24/$M$34</f>
        <v>0.3793458083559374</v>
      </c>
      <c r="AN24" s="16">
        <f t="shared" si="1"/>
        <v>42.04748802092654</v>
      </c>
      <c r="AO24" s="14">
        <f>AH24/$P$34</f>
        <v>0.020643115273987756</v>
      </c>
      <c r="AP24" s="16">
        <f t="shared" si="2"/>
        <v>2.2881263561588536</v>
      </c>
      <c r="AQ24" s="14">
        <f>AI24/$Q$34</f>
        <v>0.11556193717974007</v>
      </c>
      <c r="AR24" s="16">
        <f t="shared" si="3"/>
        <v>12.809128405291188</v>
      </c>
    </row>
    <row r="25" spans="1:31" ht="18" customHeight="1">
      <c r="A25" s="9" t="s">
        <v>42</v>
      </c>
      <c r="B25" s="9"/>
      <c r="C25" s="9"/>
      <c r="D25" s="9"/>
      <c r="E25" s="2"/>
      <c r="F25" s="3" t="s">
        <v>43</v>
      </c>
      <c r="G25" s="2"/>
      <c r="H25" s="2"/>
      <c r="I25" s="3">
        <v>596</v>
      </c>
      <c r="J25" s="3">
        <v>2276</v>
      </c>
      <c r="K25" s="3">
        <v>1929</v>
      </c>
      <c r="L25" s="3">
        <v>264</v>
      </c>
      <c r="M25" s="3">
        <v>498</v>
      </c>
      <c r="N25" s="3">
        <v>111</v>
      </c>
      <c r="O25" s="3">
        <v>13</v>
      </c>
      <c r="P25" s="3">
        <v>42</v>
      </c>
      <c r="Q25" s="3">
        <v>195</v>
      </c>
      <c r="R25" s="3">
        <v>29</v>
      </c>
      <c r="S25" s="3">
        <v>29</v>
      </c>
      <c r="T25" s="3">
        <v>307</v>
      </c>
      <c r="U25" s="3">
        <v>402</v>
      </c>
      <c r="V25" s="3">
        <v>0.258</v>
      </c>
      <c r="W25" s="3">
        <v>0.359</v>
      </c>
      <c r="X25" s="3">
        <v>0.395</v>
      </c>
      <c r="Y25" s="3">
        <v>0.754</v>
      </c>
      <c r="Z25" s="3">
        <v>761</v>
      </c>
      <c r="AA25" s="3">
        <v>35</v>
      </c>
      <c r="AB25" s="3">
        <v>8</v>
      </c>
      <c r="AC25" s="3">
        <v>14</v>
      </c>
      <c r="AD25" s="3">
        <v>18</v>
      </c>
      <c r="AE25" s="3">
        <v>17</v>
      </c>
    </row>
    <row r="26" spans="1:44" ht="18" customHeight="1">
      <c r="A26" s="9" t="s">
        <v>50</v>
      </c>
      <c r="B26" s="9"/>
      <c r="C26" s="9"/>
      <c r="D26" s="9"/>
      <c r="E26" s="2"/>
      <c r="F26" s="3"/>
      <c r="G26" s="2"/>
      <c r="H26" s="2"/>
      <c r="I26" s="3"/>
      <c r="J26" s="3"/>
      <c r="K26" s="3"/>
      <c r="L26" s="10">
        <f>L25/$I$25</f>
        <v>0.4429530201342282</v>
      </c>
      <c r="M26" s="10">
        <f>M25/$I$25</f>
        <v>0.8355704697986577</v>
      </c>
      <c r="N26" s="3"/>
      <c r="O26" s="3"/>
      <c r="P26" s="10">
        <f>P25/$I$25</f>
        <v>0.07046979865771812</v>
      </c>
      <c r="Q26" s="10">
        <f>Q25/$I$25</f>
        <v>0.3271812080536913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L26" s="16">
        <f>SUM(AL2:AL24)</f>
        <v>979.8156403933473</v>
      </c>
      <c r="AN26" s="16">
        <f>SUM(AN2:AN24)</f>
        <v>1865.4303155516307</v>
      </c>
      <c r="AP26" s="16">
        <f>SUM(AP2:AP24)</f>
        <v>155.62021578090523</v>
      </c>
      <c r="AR26" s="16">
        <f>SUM(AR2:AR24)</f>
        <v>731.3455735812422</v>
      </c>
    </row>
    <row r="27" spans="1:44" ht="15.75">
      <c r="A27" s="9" t="s">
        <v>44</v>
      </c>
      <c r="B27" s="9"/>
      <c r="C27" s="9"/>
      <c r="D27" s="9"/>
      <c r="E27" s="2"/>
      <c r="F27" s="3" t="s">
        <v>45</v>
      </c>
      <c r="G27" s="2"/>
      <c r="H27" s="2"/>
      <c r="I27" s="3">
        <v>2000</v>
      </c>
      <c r="J27" s="3">
        <v>7939</v>
      </c>
      <c r="K27" s="3">
        <v>6798</v>
      </c>
      <c r="L27" s="3">
        <v>1040</v>
      </c>
      <c r="M27" s="3">
        <v>1951</v>
      </c>
      <c r="N27" s="3">
        <v>408</v>
      </c>
      <c r="O27" s="3">
        <v>50</v>
      </c>
      <c r="P27" s="3">
        <v>285</v>
      </c>
      <c r="Q27" s="3">
        <v>1075</v>
      </c>
      <c r="R27" s="3">
        <v>76</v>
      </c>
      <c r="S27" s="3">
        <v>43</v>
      </c>
      <c r="T27" s="3">
        <v>1005</v>
      </c>
      <c r="U27" s="3">
        <v>1483</v>
      </c>
      <c r="V27" s="3">
        <v>0.287</v>
      </c>
      <c r="W27" s="5">
        <v>0.38</v>
      </c>
      <c r="X27" s="3">
        <v>0.488</v>
      </c>
      <c r="Y27" s="3">
        <v>0.867</v>
      </c>
      <c r="Z27" s="3">
        <v>3314</v>
      </c>
      <c r="AA27" s="3">
        <v>115</v>
      </c>
      <c r="AB27" s="3">
        <v>49</v>
      </c>
      <c r="AC27" s="3">
        <v>23</v>
      </c>
      <c r="AD27" s="3">
        <v>64</v>
      </c>
      <c r="AE27" s="3">
        <v>36</v>
      </c>
      <c r="AL27" s="17">
        <f>AL26+L25</f>
        <v>1243.8156403933472</v>
      </c>
      <c r="AN27" s="17">
        <f>AN26+M25</f>
        <v>2363.430315551631</v>
      </c>
      <c r="AP27" s="17">
        <f>AP26+P25</f>
        <v>197.62021578090523</v>
      </c>
      <c r="AR27" s="17">
        <f>AR26+Q25</f>
        <v>926.3455735812422</v>
      </c>
    </row>
    <row r="28" spans="1:31" ht="15.75">
      <c r="A28" s="9" t="s">
        <v>47</v>
      </c>
      <c r="B28" s="9"/>
      <c r="C28" s="9"/>
      <c r="D28" s="9"/>
      <c r="E28" s="2"/>
      <c r="F28" s="3"/>
      <c r="G28" s="2"/>
      <c r="H28" s="2"/>
      <c r="I28" s="3">
        <f>I25+I27</f>
        <v>2596</v>
      </c>
      <c r="J28" s="3">
        <f aca="true" t="shared" si="4" ref="J28:U28">J25+J27</f>
        <v>10215</v>
      </c>
      <c r="K28" s="3">
        <f t="shared" si="4"/>
        <v>8727</v>
      </c>
      <c r="L28" s="3">
        <f t="shared" si="4"/>
        <v>1304</v>
      </c>
      <c r="M28" s="3">
        <f t="shared" si="4"/>
        <v>2449</v>
      </c>
      <c r="N28" s="3">
        <f t="shared" si="4"/>
        <v>519</v>
      </c>
      <c r="O28" s="3">
        <f t="shared" si="4"/>
        <v>63</v>
      </c>
      <c r="P28" s="3">
        <f t="shared" si="4"/>
        <v>327</v>
      </c>
      <c r="Q28" s="3">
        <f t="shared" si="4"/>
        <v>1270</v>
      </c>
      <c r="R28" s="3">
        <f t="shared" si="4"/>
        <v>105</v>
      </c>
      <c r="S28" s="3">
        <f t="shared" si="4"/>
        <v>72</v>
      </c>
      <c r="T28" s="3">
        <f t="shared" si="4"/>
        <v>1312</v>
      </c>
      <c r="U28" s="3">
        <f t="shared" si="4"/>
        <v>1885</v>
      </c>
      <c r="V28" s="5">
        <f>M28/K28</f>
        <v>0.28062335281310874</v>
      </c>
      <c r="W28" s="5">
        <f>(M28+T28+AB28)/(K28+T28+AB28+AD28)</f>
        <v>0.37512281391235996</v>
      </c>
      <c r="X28" s="5">
        <f>Z28/K28</f>
        <v>0.46694167526068525</v>
      </c>
      <c r="Y28" s="5">
        <f>W28+X28</f>
        <v>0.8420644891730452</v>
      </c>
      <c r="Z28" s="3">
        <f aca="true" t="shared" si="5" ref="Z28:AE28">Z25+Z27</f>
        <v>4075</v>
      </c>
      <c r="AA28" s="3">
        <f t="shared" si="5"/>
        <v>150</v>
      </c>
      <c r="AB28" s="3">
        <f t="shared" si="5"/>
        <v>57</v>
      </c>
      <c r="AC28" s="3">
        <f t="shared" si="5"/>
        <v>37</v>
      </c>
      <c r="AD28" s="3">
        <f t="shared" si="5"/>
        <v>82</v>
      </c>
      <c r="AE28" s="3">
        <f t="shared" si="5"/>
        <v>53</v>
      </c>
    </row>
    <row r="29" spans="1:31" ht="15.75">
      <c r="A29" s="9" t="s">
        <v>46</v>
      </c>
      <c r="B29" s="9"/>
      <c r="C29" s="9"/>
      <c r="D29" s="9"/>
      <c r="E29" s="2"/>
      <c r="F29" s="3"/>
      <c r="G29" s="2"/>
      <c r="H29" s="2"/>
      <c r="I29" s="3">
        <f>I27-I24-I23</f>
        <v>1866</v>
      </c>
      <c r="J29" s="3">
        <f aca="true" t="shared" si="6" ref="J29:AE29">J27-J24-J23</f>
        <v>7631</v>
      </c>
      <c r="K29" s="3">
        <f t="shared" si="6"/>
        <v>6527</v>
      </c>
      <c r="L29" s="3">
        <f t="shared" si="6"/>
        <v>1020</v>
      </c>
      <c r="M29" s="3">
        <f t="shared" si="6"/>
        <v>1897</v>
      </c>
      <c r="N29" s="3">
        <f t="shared" si="6"/>
        <v>394</v>
      </c>
      <c r="O29" s="3">
        <f t="shared" si="6"/>
        <v>50</v>
      </c>
      <c r="P29" s="3">
        <f t="shared" si="6"/>
        <v>280</v>
      </c>
      <c r="Q29" s="3">
        <f t="shared" si="6"/>
        <v>1045</v>
      </c>
      <c r="R29" s="3">
        <f t="shared" si="6"/>
        <v>76</v>
      </c>
      <c r="S29" s="3">
        <f t="shared" si="6"/>
        <v>43</v>
      </c>
      <c r="T29" s="3">
        <f t="shared" si="6"/>
        <v>971</v>
      </c>
      <c r="U29" s="3">
        <f t="shared" si="6"/>
        <v>1396</v>
      </c>
      <c r="V29" s="5">
        <f>M29/K29</f>
        <v>0.29063888463306264</v>
      </c>
      <c r="W29" s="5">
        <f>(M29+T29+AB29)/(K29+T29+AB29+AD29)</f>
        <v>0.38341219768664564</v>
      </c>
      <c r="X29" s="5">
        <f>Z29/K29</f>
        <v>0.49502068331545884</v>
      </c>
      <c r="Y29" s="5">
        <f>W29+X29</f>
        <v>0.8784328810021045</v>
      </c>
      <c r="Z29" s="3">
        <f t="shared" si="6"/>
        <v>3231</v>
      </c>
      <c r="AA29" s="3">
        <f t="shared" si="6"/>
        <v>106</v>
      </c>
      <c r="AB29" s="3">
        <f t="shared" si="6"/>
        <v>49</v>
      </c>
      <c r="AC29" s="3">
        <f t="shared" si="6"/>
        <v>23</v>
      </c>
      <c r="AD29" s="3">
        <f t="shared" si="6"/>
        <v>61</v>
      </c>
      <c r="AE29" s="3">
        <f t="shared" si="6"/>
        <v>35</v>
      </c>
    </row>
    <row r="30" spans="1:31" ht="15.75">
      <c r="A30" s="9" t="s">
        <v>51</v>
      </c>
      <c r="B30" s="9"/>
      <c r="C30" s="9"/>
      <c r="D30" s="9"/>
      <c r="E30" s="2"/>
      <c r="F30" s="3"/>
      <c r="G30" s="2"/>
      <c r="H30" s="2"/>
      <c r="I30" s="3"/>
      <c r="J30" s="3"/>
      <c r="K30" s="3"/>
      <c r="L30" s="10">
        <f>L29/$I$29</f>
        <v>0.5466237942122186</v>
      </c>
      <c r="M30" s="10">
        <f>M29/$I$29</f>
        <v>1.0166130760986067</v>
      </c>
      <c r="N30" s="3"/>
      <c r="O30" s="3"/>
      <c r="P30" s="10">
        <f>P29/$I$29</f>
        <v>0.15005359056806003</v>
      </c>
      <c r="Q30" s="10">
        <f>Q29/$I$29</f>
        <v>0.560021436227224</v>
      </c>
      <c r="R30" s="3"/>
      <c r="S30" s="3"/>
      <c r="T30" s="3"/>
      <c r="U30" s="3"/>
      <c r="V30" s="5"/>
      <c r="W30" s="5"/>
      <c r="X30" s="5"/>
      <c r="Y30" s="5"/>
      <c r="Z30" s="3"/>
      <c r="AA30" s="3"/>
      <c r="AB30" s="3"/>
      <c r="AC30" s="3"/>
      <c r="AD30" s="3"/>
      <c r="AE30" s="3"/>
    </row>
    <row r="31" spans="1:31" ht="15.75">
      <c r="A31" s="9" t="s">
        <v>48</v>
      </c>
      <c r="B31" s="9"/>
      <c r="C31" s="9"/>
      <c r="D31" s="9"/>
      <c r="E31" s="2"/>
      <c r="F31" s="3"/>
      <c r="G31" s="2"/>
      <c r="H31" s="2"/>
      <c r="I31" s="3">
        <f>SUM(I2:I10)</f>
        <v>1074</v>
      </c>
      <c r="J31" s="3">
        <f aca="true" t="shared" si="7" ref="J31:AE31">SUM(J2:J10)</f>
        <v>4503</v>
      </c>
      <c r="K31" s="3">
        <f t="shared" si="7"/>
        <v>3852</v>
      </c>
      <c r="L31" s="3">
        <f t="shared" si="7"/>
        <v>713</v>
      </c>
      <c r="M31" s="3">
        <f t="shared" si="7"/>
        <v>1175</v>
      </c>
      <c r="N31" s="3">
        <f t="shared" si="7"/>
        <v>264</v>
      </c>
      <c r="O31" s="3">
        <f t="shared" si="7"/>
        <v>38</v>
      </c>
      <c r="P31" s="3">
        <f t="shared" si="7"/>
        <v>192</v>
      </c>
      <c r="Q31" s="3">
        <f t="shared" si="7"/>
        <v>647</v>
      </c>
      <c r="R31" s="3">
        <f t="shared" si="7"/>
        <v>71</v>
      </c>
      <c r="S31" s="3">
        <f t="shared" si="7"/>
        <v>35</v>
      </c>
      <c r="T31" s="3">
        <f t="shared" si="7"/>
        <v>571</v>
      </c>
      <c r="U31" s="3">
        <f t="shared" si="7"/>
        <v>885</v>
      </c>
      <c r="V31" s="5">
        <f>M31/K31</f>
        <v>0.3050363447559709</v>
      </c>
      <c r="W31" s="5">
        <f>(M31+T31+AB31)/(K31+T31+AB31+AD31)</f>
        <v>0.39670158234900826</v>
      </c>
      <c r="X31" s="5">
        <f>Z31/K31</f>
        <v>0.5428348909657321</v>
      </c>
      <c r="Y31" s="5">
        <f>W31+X31</f>
        <v>0.9395364733147404</v>
      </c>
      <c r="Z31" s="3">
        <f t="shared" si="7"/>
        <v>2091</v>
      </c>
      <c r="AA31" s="3">
        <f t="shared" si="7"/>
        <v>41</v>
      </c>
      <c r="AB31" s="3">
        <f t="shared" si="7"/>
        <v>34</v>
      </c>
      <c r="AC31" s="3">
        <f t="shared" si="7"/>
        <v>16</v>
      </c>
      <c r="AD31" s="3">
        <f t="shared" si="7"/>
        <v>30</v>
      </c>
      <c r="AE31" s="3">
        <f t="shared" si="7"/>
        <v>22</v>
      </c>
    </row>
    <row r="32" spans="1:31" ht="15.75">
      <c r="A32" s="9" t="s">
        <v>49</v>
      </c>
      <c r="B32" s="9"/>
      <c r="C32" s="9"/>
      <c r="D32" s="9"/>
      <c r="E32" s="2"/>
      <c r="F32" s="3"/>
      <c r="G32" s="2"/>
      <c r="H32" s="2"/>
      <c r="I32" s="3">
        <f>SUM(I16:I24)</f>
        <v>926</v>
      </c>
      <c r="J32" s="3">
        <f aca="true" t="shared" si="8" ref="J32:AE32">SUM(J16:J24)</f>
        <v>3436</v>
      </c>
      <c r="K32" s="3">
        <f t="shared" si="8"/>
        <v>2946</v>
      </c>
      <c r="L32" s="3">
        <f t="shared" si="8"/>
        <v>327</v>
      </c>
      <c r="M32" s="3">
        <f t="shared" si="8"/>
        <v>776</v>
      </c>
      <c r="N32" s="3">
        <f t="shared" si="8"/>
        <v>144</v>
      </c>
      <c r="O32" s="3">
        <f t="shared" si="8"/>
        <v>12</v>
      </c>
      <c r="P32" s="3">
        <f t="shared" si="8"/>
        <v>93</v>
      </c>
      <c r="Q32" s="3">
        <f t="shared" si="8"/>
        <v>428</v>
      </c>
      <c r="R32" s="3">
        <f t="shared" si="8"/>
        <v>5</v>
      </c>
      <c r="S32" s="3">
        <f t="shared" si="8"/>
        <v>8</v>
      </c>
      <c r="T32" s="3">
        <f t="shared" si="8"/>
        <v>434</v>
      </c>
      <c r="U32" s="3">
        <f t="shared" si="8"/>
        <v>598</v>
      </c>
      <c r="V32" s="5">
        <f>M32/K32</f>
        <v>0.263408010862186</v>
      </c>
      <c r="W32" s="5">
        <f>(M32+T32+AB32)/(K32+T32+AB32+AD32)</f>
        <v>0.3572470107903179</v>
      </c>
      <c r="X32" s="5">
        <f>Z32/K32</f>
        <v>0.4151391717583164</v>
      </c>
      <c r="Y32" s="5">
        <f>W32+X32</f>
        <v>0.7723861825486342</v>
      </c>
      <c r="Z32" s="3">
        <f t="shared" si="8"/>
        <v>1223</v>
      </c>
      <c r="AA32" s="3">
        <f t="shared" si="8"/>
        <v>74</v>
      </c>
      <c r="AB32" s="3">
        <f t="shared" si="8"/>
        <v>15</v>
      </c>
      <c r="AC32" s="3">
        <f t="shared" si="8"/>
        <v>7</v>
      </c>
      <c r="AD32" s="3">
        <f t="shared" si="8"/>
        <v>34</v>
      </c>
      <c r="AE32" s="3">
        <f t="shared" si="8"/>
        <v>14</v>
      </c>
    </row>
    <row r="33" spans="9:21" ht="15.75"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31" ht="15.75">
      <c r="A34" t="s">
        <v>52</v>
      </c>
      <c r="J34" s="8"/>
      <c r="K34" s="8"/>
      <c r="L34" s="13">
        <f>L30/L26</f>
        <v>1.2340446263275844</v>
      </c>
      <c r="M34" s="13">
        <f>M30/M26</f>
        <v>1.2166694645678104</v>
      </c>
      <c r="N34" s="8"/>
      <c r="O34" s="8"/>
      <c r="P34" s="13">
        <f>P30/P26</f>
        <v>2.1293319042515186</v>
      </c>
      <c r="Q34" s="13">
        <f>Q30/Q26</f>
        <v>1.7116552614944898</v>
      </c>
      <c r="R34" s="8"/>
      <c r="S34" s="8"/>
      <c r="T34" s="8"/>
      <c r="U34" s="8"/>
      <c r="V34" s="12">
        <f>V29/V25</f>
        <v>1.1265073047793126</v>
      </c>
      <c r="W34" s="11"/>
      <c r="X34" s="11"/>
      <c r="Y34" s="11"/>
      <c r="Z34" s="8"/>
      <c r="AA34" s="8"/>
      <c r="AB34" s="8"/>
      <c r="AC34" s="8"/>
      <c r="AD34" s="8"/>
      <c r="AE34" s="8"/>
    </row>
  </sheetData>
  <sheetProtection/>
  <mergeCells count="8">
    <mergeCell ref="A25:D25"/>
    <mergeCell ref="A27:D27"/>
    <mergeCell ref="A29:D29"/>
    <mergeCell ref="A28:D28"/>
    <mergeCell ref="A31:D31"/>
    <mergeCell ref="A32:D32"/>
    <mergeCell ref="A26:D26"/>
    <mergeCell ref="A30:D30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2022-01-24T04:16:29Z</dcterms:created>
  <dcterms:modified xsi:type="dcterms:W3CDTF">2022-01-30T22:45:24Z</dcterms:modified>
  <cp:category/>
  <cp:version/>
  <cp:contentType/>
  <cp:contentStatus/>
</cp:coreProperties>
</file>