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60" windowWidth="27640" windowHeight="1548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<sst xmlns="http://schemas.openxmlformats.org/spreadsheetml/2006/main" count="83" uniqueCount="58">
  <si>
    <t>Year</t>
  </si>
  <si>
    <t>Age</t>
  </si>
  <si>
    <t>AgeDif</t>
  </si>
  <si>
    <t>Tm</t>
  </si>
  <si>
    <t>Lg</t>
  </si>
  <si>
    <t>Lev</t>
  </si>
  <si>
    <t>Aff</t>
  </si>
  <si>
    <t>G</t>
  </si>
  <si>
    <t>PA</t>
  </si>
  <si>
    <t>AB</t>
  </si>
  <si>
    <t>R</t>
  </si>
  <si>
    <t>H</t>
  </si>
  <si>
    <t>2B</t>
  </si>
  <si>
    <t>3B</t>
  </si>
  <si>
    <t>HR</t>
  </si>
  <si>
    <t>RBI</t>
  </si>
  <si>
    <t>SB</t>
  </si>
  <si>
    <t>CS</t>
  </si>
  <si>
    <t>BB</t>
  </si>
  <si>
    <t>SO</t>
  </si>
  <si>
    <t>BA</t>
  </si>
  <si>
    <t>OBP</t>
  </si>
  <si>
    <t>SLG</t>
  </si>
  <si>
    <t>OPS</t>
  </si>
  <si>
    <t>TB</t>
  </si>
  <si>
    <t>GDP</t>
  </si>
  <si>
    <t>HBP</t>
  </si>
  <si>
    <t>SH</t>
  </si>
  <si>
    <t>SF</t>
  </si>
  <si>
    <t>IBB</t>
  </si>
  <si>
    <t>Fgn</t>
  </si>
  <si>
    <t>Nippon Ham</t>
  </si>
  <si>
    <t>JPPL</t>
  </si>
  <si>
    <t>LAA</t>
  </si>
  <si>
    <t>AL</t>
  </si>
  <si>
    <t>Maj</t>
  </si>
  <si>
    <t>Majors (4 seasons)</t>
  </si>
  <si>
    <t>Majors</t>
  </si>
  <si>
    <t>NPB (5 seasons)</t>
  </si>
  <si>
    <t>NPB</t>
  </si>
  <si>
    <t>US per game averages</t>
  </si>
  <si>
    <t>Japan per game averages</t>
  </si>
  <si>
    <t>Playing environment factors</t>
  </si>
  <si>
    <t>Prime Japan</t>
  </si>
  <si>
    <t>Prime Japan per game averages</t>
  </si>
  <si>
    <t>GP%</t>
  </si>
  <si>
    <t>R/G</t>
  </si>
  <si>
    <t>H/G</t>
  </si>
  <si>
    <t>HR/G</t>
  </si>
  <si>
    <t>RBI/G</t>
  </si>
  <si>
    <t>Adj. R/G</t>
  </si>
  <si>
    <t>Adj. R</t>
  </si>
  <si>
    <t>Adj. H/G</t>
  </si>
  <si>
    <t>Adj. H</t>
  </si>
  <si>
    <t>Adj. HR/G</t>
  </si>
  <si>
    <t>Adj. HR</t>
  </si>
  <si>
    <t>Adj. RBI/G</t>
  </si>
  <si>
    <t>Adj. RBI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</si>
</sst>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  <xf numFmtId="175" fontId="0" fillId="0" borderId="0" xfId="0" applyNumberFormat="1" applyAlignment="1">
      <alignment/>
    </xf>
    <xf numFmtId="0" fontId="36" fillId="0" borderId="0" xfId="0" applyFont="1" applyAlignment="1">
      <alignment horizontal="center" vertical="center" wrapText="1"/>
    </xf>
    <xf numFmtId="2" fontId="37" fillId="0" borderId="0" xfId="0" applyNumberFormat="1" applyFont="1" applyAlignment="1">
      <alignment wrapText="1"/>
    </xf>
    <xf numFmtId="175" fontId="37" fillId="0" borderId="0" xfId="0" applyNumberFormat="1" applyFont="1" applyFill="1" applyAlignment="1">
      <alignment wrapText="1"/>
    </xf>
    <xf numFmtId="2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 horizontal="center" vertical="center" wrapText="1"/>
    </xf>
    <xf numFmtId="175" fontId="37" fillId="0" borderId="0" xfId="0" applyNumberFormat="1" applyFont="1" applyAlignment="1">
      <alignment wrapText="1"/>
    </xf>
    <xf numFmtId="2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tabSelected="1" zoomScalePageLayoutView="0" workbookViewId="0" topLeftCell="A1">
      <selection activeCell="O28" sqref="O28"/>
    </sheetView>
  </sheetViews>
  <sheetFormatPr defaultColWidth="8.875" defaultRowHeight="15.75"/>
  <cols>
    <col min="1" max="1" width="4.50390625" style="0" bestFit="1" customWidth="1"/>
    <col min="2" max="2" width="3.875" style="0" bestFit="1" customWidth="1"/>
    <col min="3" max="3" width="5.625" style="0" bestFit="1" customWidth="1"/>
    <col min="4" max="4" width="9.625" style="0" bestFit="1" customWidth="1"/>
    <col min="5" max="5" width="4.50390625" style="0" bestFit="1" customWidth="1"/>
    <col min="6" max="6" width="6.125" style="0" bestFit="1" customWidth="1"/>
    <col min="7" max="7" width="6.125" style="0" customWidth="1"/>
    <col min="8" max="8" width="3.875" style="0" bestFit="1" customWidth="1"/>
    <col min="9" max="9" width="4.125" style="0" bestFit="1" customWidth="1"/>
    <col min="10" max="11" width="4.50390625" style="0" bestFit="1" customWidth="1"/>
    <col min="12" max="12" width="10.00390625" style="0" bestFit="1" customWidth="1"/>
    <col min="13" max="13" width="11.625" style="0" bestFit="1" customWidth="1"/>
    <col min="14" max="14" width="3.625" style="0" bestFit="1" customWidth="1"/>
    <col min="15" max="15" width="3.00390625" style="0" bestFit="1" customWidth="1"/>
    <col min="16" max="17" width="12.625" style="0" bestFit="1" customWidth="1"/>
    <col min="18" max="18" width="3.00390625" style="0" bestFit="1" customWidth="1"/>
    <col min="19" max="19" width="2.875" style="0" bestFit="1" customWidth="1"/>
    <col min="20" max="20" width="3.625" style="0" bestFit="1" customWidth="1"/>
    <col min="21" max="21" width="4.125" style="0" customWidth="1"/>
    <col min="22" max="22" width="5.625" style="0" bestFit="1" customWidth="1"/>
    <col min="23" max="25" width="5.375" style="0" bestFit="1" customWidth="1"/>
    <col min="26" max="26" width="4.50390625" style="0" bestFit="1" customWidth="1"/>
    <col min="27" max="28" width="4.00390625" style="0" bestFit="1" customWidth="1"/>
    <col min="29" max="29" width="3.00390625" style="0" bestFit="1" customWidth="1"/>
    <col min="30" max="30" width="2.875" style="0" bestFit="1" customWidth="1"/>
    <col min="31" max="31" width="3.625" style="0" bestFit="1" customWidth="1"/>
    <col min="32" max="35" width="9.625" style="0" bestFit="1" customWidth="1"/>
  </cols>
  <sheetData>
    <row r="1" spans="1:44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45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5" t="s">
        <v>46</v>
      </c>
      <c r="AG1" s="5" t="s">
        <v>47</v>
      </c>
      <c r="AH1" s="5" t="s">
        <v>48</v>
      </c>
      <c r="AI1" s="5" t="s">
        <v>49</v>
      </c>
      <c r="AK1" s="5" t="s">
        <v>50</v>
      </c>
      <c r="AL1" s="5" t="s">
        <v>51</v>
      </c>
      <c r="AM1" s="5" t="s">
        <v>52</v>
      </c>
      <c r="AN1" s="5" t="s">
        <v>53</v>
      </c>
      <c r="AO1" s="5" t="s">
        <v>54</v>
      </c>
      <c r="AP1" s="5" t="s">
        <v>55</v>
      </c>
      <c r="AQ1" s="5" t="s">
        <v>56</v>
      </c>
      <c r="AR1" s="5" t="s">
        <v>57</v>
      </c>
    </row>
    <row r="2" spans="1:44" ht="15.75">
      <c r="A2" s="1">
        <v>2013</v>
      </c>
      <c r="B2" s="3">
        <v>18</v>
      </c>
      <c r="C2" s="3">
        <v>-10.4</v>
      </c>
      <c r="D2" s="3" t="s">
        <v>31</v>
      </c>
      <c r="E2" s="3" t="s">
        <v>32</v>
      </c>
      <c r="F2" s="3" t="s">
        <v>30</v>
      </c>
      <c r="G2" s="12">
        <f>I2/142</f>
        <v>0.5422535211267606</v>
      </c>
      <c r="H2" s="2"/>
      <c r="I2" s="3">
        <v>77</v>
      </c>
      <c r="J2" s="3">
        <v>204</v>
      </c>
      <c r="K2" s="3">
        <v>189</v>
      </c>
      <c r="L2" s="3">
        <v>14</v>
      </c>
      <c r="M2" s="3">
        <v>45</v>
      </c>
      <c r="N2" s="3">
        <v>15</v>
      </c>
      <c r="O2" s="3">
        <v>1</v>
      </c>
      <c r="P2" s="3">
        <v>3</v>
      </c>
      <c r="Q2" s="3">
        <v>20</v>
      </c>
      <c r="R2" s="3">
        <v>4</v>
      </c>
      <c r="S2" s="3">
        <v>1</v>
      </c>
      <c r="T2" s="3">
        <v>12</v>
      </c>
      <c r="U2" s="3">
        <v>64</v>
      </c>
      <c r="V2" s="3">
        <v>0.238</v>
      </c>
      <c r="W2" s="3">
        <v>0.284</v>
      </c>
      <c r="X2" s="3">
        <v>0.376</v>
      </c>
      <c r="Y2" s="3">
        <v>0.66</v>
      </c>
      <c r="Z2" s="3">
        <v>71</v>
      </c>
      <c r="AA2" s="3">
        <v>3</v>
      </c>
      <c r="AB2" s="3">
        <v>1</v>
      </c>
      <c r="AC2" s="3">
        <v>0</v>
      </c>
      <c r="AD2" s="3">
        <v>2</v>
      </c>
      <c r="AE2" s="3">
        <v>0</v>
      </c>
      <c r="AF2" s="8">
        <f>L2/I2</f>
        <v>0.18181818181818182</v>
      </c>
      <c r="AG2" s="8">
        <f>M2/I2</f>
        <v>0.5844155844155844</v>
      </c>
      <c r="AH2" s="8">
        <f>P2/I2</f>
        <v>0.03896103896103896</v>
      </c>
      <c r="AI2" s="8">
        <f>Q2/I2</f>
        <v>0.2597402597402597</v>
      </c>
      <c r="AK2" s="8">
        <f>AF2/$L$19</f>
        <v>0.193536960250777</v>
      </c>
      <c r="AL2" s="14">
        <f>AK2*162*G2</f>
        <v>17.001267902592904</v>
      </c>
      <c r="AM2" s="8">
        <f>AG2/$M$19</f>
        <v>0.5076121528178035</v>
      </c>
      <c r="AN2" s="14">
        <f>AM2*162*$G2</f>
        <v>44.59122531161466</v>
      </c>
      <c r="AO2" s="8">
        <f>AH2/$P$19</f>
        <v>0.048483820217786966</v>
      </c>
      <c r="AP2" s="14">
        <f>AO2*162*$G2</f>
        <v>4.259064601385033</v>
      </c>
      <c r="AQ2" s="8">
        <f>AI2/$Q$19</f>
        <v>0.2627935833617156</v>
      </c>
      <c r="AR2" s="14">
        <f>AQ2*162*$G2</f>
        <v>23.085120837000286</v>
      </c>
    </row>
    <row r="3" spans="1:44" ht="15.75">
      <c r="A3" s="1">
        <v>2014</v>
      </c>
      <c r="B3" s="3">
        <v>19</v>
      </c>
      <c r="C3" s="3">
        <v>-9.3</v>
      </c>
      <c r="D3" s="3" t="s">
        <v>31</v>
      </c>
      <c r="E3" s="3" t="s">
        <v>32</v>
      </c>
      <c r="F3" s="3" t="s">
        <v>30</v>
      </c>
      <c r="G3" s="3">
        <f>I3/141</f>
        <v>0.6170212765957447</v>
      </c>
      <c r="H3" s="2"/>
      <c r="I3" s="3">
        <v>87</v>
      </c>
      <c r="J3" s="3">
        <v>234</v>
      </c>
      <c r="K3" s="3">
        <v>212</v>
      </c>
      <c r="L3" s="3">
        <v>32</v>
      </c>
      <c r="M3" s="3">
        <v>58</v>
      </c>
      <c r="N3" s="3">
        <v>17</v>
      </c>
      <c r="O3" s="3">
        <v>1</v>
      </c>
      <c r="P3" s="3">
        <v>10</v>
      </c>
      <c r="Q3" s="3">
        <v>31</v>
      </c>
      <c r="R3" s="3">
        <v>1</v>
      </c>
      <c r="S3" s="3">
        <v>0</v>
      </c>
      <c r="T3" s="3">
        <v>21</v>
      </c>
      <c r="U3" s="3">
        <v>48</v>
      </c>
      <c r="V3" s="3">
        <v>0.274</v>
      </c>
      <c r="W3" s="3">
        <v>0.338</v>
      </c>
      <c r="X3" s="3">
        <v>0.505</v>
      </c>
      <c r="Y3" s="3">
        <v>0.842</v>
      </c>
      <c r="Z3" s="3">
        <v>107</v>
      </c>
      <c r="AA3" s="3">
        <v>4</v>
      </c>
      <c r="AB3" s="3">
        <v>0</v>
      </c>
      <c r="AC3" s="3">
        <v>0</v>
      </c>
      <c r="AD3" s="3">
        <v>1</v>
      </c>
      <c r="AE3" s="3">
        <v>0</v>
      </c>
      <c r="AF3" s="8">
        <f>L3/I3</f>
        <v>0.367816091954023</v>
      </c>
      <c r="AG3" s="8">
        <f aca="true" t="shared" si="0" ref="AG3:AG14">M3/I3</f>
        <v>0.6666666666666666</v>
      </c>
      <c r="AH3" s="8">
        <f>P3/I3</f>
        <v>0.11494252873563218</v>
      </c>
      <c r="AI3" s="8">
        <f>Q3/I3</f>
        <v>0.3563218390804598</v>
      </c>
      <c r="AK3" s="8">
        <f>AF3/$L$19</f>
        <v>0.39152304602456034</v>
      </c>
      <c r="AL3" s="14">
        <f>AK3*162*G3</f>
        <v>39.13564404730605</v>
      </c>
      <c r="AM3" s="8">
        <f>AG3/$M$19</f>
        <v>0.5790538632143832</v>
      </c>
      <c r="AN3" s="14">
        <f>AM3*162*$G3</f>
        <v>57.8807457315143</v>
      </c>
      <c r="AO3" s="8">
        <f>AH3/$P$19</f>
        <v>0.14303655773063587</v>
      </c>
      <c r="AP3" s="14">
        <f>AO3*162*$G3</f>
        <v>14.297569111032496</v>
      </c>
      <c r="AQ3" s="8">
        <f>AI3/$Q$19</f>
        <v>0.36051050774966387</v>
      </c>
      <c r="AR3" s="14">
        <f>AQ3*162*$G3</f>
        <v>36.03570990229619</v>
      </c>
    </row>
    <row r="4" spans="1:44" ht="15.75">
      <c r="A4" s="1">
        <v>2015</v>
      </c>
      <c r="B4" s="3">
        <v>20</v>
      </c>
      <c r="C4" s="3">
        <v>-8.4</v>
      </c>
      <c r="D4" s="3" t="s">
        <v>31</v>
      </c>
      <c r="E4" s="3" t="s">
        <v>32</v>
      </c>
      <c r="F4" s="3" t="s">
        <v>30</v>
      </c>
      <c r="G4" s="12">
        <f>I4/141</f>
        <v>0.49645390070921985</v>
      </c>
      <c r="H4" s="2"/>
      <c r="I4" s="3">
        <v>70</v>
      </c>
      <c r="J4" s="3">
        <v>119</v>
      </c>
      <c r="K4" s="3">
        <v>109</v>
      </c>
      <c r="L4" s="3">
        <v>15</v>
      </c>
      <c r="M4" s="3">
        <v>22</v>
      </c>
      <c r="N4" s="3">
        <v>4</v>
      </c>
      <c r="O4" s="3">
        <v>0</v>
      </c>
      <c r="P4" s="3">
        <v>5</v>
      </c>
      <c r="Q4" s="3">
        <v>17</v>
      </c>
      <c r="R4" s="3">
        <v>1</v>
      </c>
      <c r="S4" s="3">
        <v>0</v>
      </c>
      <c r="T4" s="3">
        <v>8</v>
      </c>
      <c r="U4" s="3">
        <v>43</v>
      </c>
      <c r="V4" s="3">
        <v>0.202</v>
      </c>
      <c r="W4" s="3">
        <v>0.252</v>
      </c>
      <c r="X4" s="3">
        <v>0.376</v>
      </c>
      <c r="Y4" s="3">
        <v>0.628</v>
      </c>
      <c r="Z4" s="3">
        <v>41</v>
      </c>
      <c r="AA4" s="3">
        <v>1</v>
      </c>
      <c r="AB4" s="3">
        <v>0</v>
      </c>
      <c r="AC4" s="3">
        <v>0</v>
      </c>
      <c r="AD4" s="3">
        <v>2</v>
      </c>
      <c r="AE4" s="3">
        <v>1</v>
      </c>
      <c r="AF4" s="8">
        <f>L4/I4</f>
        <v>0.21428571428571427</v>
      </c>
      <c r="AG4" s="8">
        <f t="shared" si="0"/>
        <v>0.3142857142857143</v>
      </c>
      <c r="AH4" s="8">
        <f>P4/I4</f>
        <v>0.07142857142857142</v>
      </c>
      <c r="AI4" s="8">
        <f>Q4/I4</f>
        <v>0.24285714285714285</v>
      </c>
      <c r="AK4" s="8">
        <f>AF4/$L$19</f>
        <v>0.22809713172413001</v>
      </c>
      <c r="AL4" s="14">
        <f>AK4*162*G4</f>
        <v>18.34483314717471</v>
      </c>
      <c r="AM4" s="8">
        <f>AG4/$M$19</f>
        <v>0.2729825355153521</v>
      </c>
      <c r="AN4" s="14">
        <f>AM4*162*$G4</f>
        <v>21.954765622298535</v>
      </c>
      <c r="AO4" s="8">
        <f>AH4/$P$19</f>
        <v>0.08888700373260942</v>
      </c>
      <c r="AP4" s="14">
        <f>AO4*162*$G4</f>
        <v>7.148784555516247</v>
      </c>
      <c r="AQ4" s="8">
        <f>AI4/$Q$19</f>
        <v>0.2457120004432041</v>
      </c>
      <c r="AR4" s="14">
        <f>AQ4*162*$G4</f>
        <v>19.761518333517266</v>
      </c>
    </row>
    <row r="5" spans="1:44" ht="15.75">
      <c r="A5" s="1">
        <v>2016</v>
      </c>
      <c r="B5" s="3">
        <v>21</v>
      </c>
      <c r="C5" s="3">
        <v>-7.2</v>
      </c>
      <c r="D5" s="3" t="s">
        <v>31</v>
      </c>
      <c r="E5" s="3" t="s">
        <v>32</v>
      </c>
      <c r="F5" s="3" t="s">
        <v>30</v>
      </c>
      <c r="G5" s="12">
        <f>I5/140</f>
        <v>0.7428571428571429</v>
      </c>
      <c r="H5" s="2"/>
      <c r="I5" s="3">
        <v>104</v>
      </c>
      <c r="J5" s="3">
        <v>382</v>
      </c>
      <c r="K5" s="3">
        <v>323</v>
      </c>
      <c r="L5" s="3">
        <v>65</v>
      </c>
      <c r="M5" s="3">
        <v>104</v>
      </c>
      <c r="N5" s="3">
        <v>18</v>
      </c>
      <c r="O5" s="3">
        <v>1</v>
      </c>
      <c r="P5" s="3">
        <v>22</v>
      </c>
      <c r="Q5" s="3">
        <v>67</v>
      </c>
      <c r="R5" s="3">
        <v>7</v>
      </c>
      <c r="S5" s="3">
        <v>2</v>
      </c>
      <c r="T5" s="3">
        <v>54</v>
      </c>
      <c r="U5" s="3">
        <v>98</v>
      </c>
      <c r="V5" s="3">
        <v>0.322</v>
      </c>
      <c r="W5" s="3">
        <v>0.416</v>
      </c>
      <c r="X5" s="3">
        <v>0.588</v>
      </c>
      <c r="Y5" s="3">
        <v>1.004</v>
      </c>
      <c r="Z5" s="3">
        <v>190</v>
      </c>
      <c r="AA5" s="3">
        <v>7</v>
      </c>
      <c r="AB5" s="3">
        <v>1</v>
      </c>
      <c r="AC5" s="3">
        <v>0</v>
      </c>
      <c r="AD5" s="3">
        <v>4</v>
      </c>
      <c r="AE5" s="3">
        <v>2</v>
      </c>
      <c r="AF5" s="8">
        <f>L5/I5</f>
        <v>0.625</v>
      </c>
      <c r="AG5" s="8">
        <f t="shared" si="0"/>
        <v>1</v>
      </c>
      <c r="AH5" s="8">
        <f>P5/I5</f>
        <v>0.21153846153846154</v>
      </c>
      <c r="AI5" s="8">
        <f>Q5/I5</f>
        <v>0.6442307692307693</v>
      </c>
      <c r="AK5" s="8">
        <f>AF5/$L$19</f>
        <v>0.6652833008620459</v>
      </c>
      <c r="AL5" s="14">
        <f>AK5*162*G5</f>
        <v>80.06209323516964</v>
      </c>
      <c r="AM5" s="8">
        <f>AG5/$M$19</f>
        <v>0.868580794821575</v>
      </c>
      <c r="AN5" s="14">
        <f>AM5*162*$G5</f>
        <v>104.52749450824213</v>
      </c>
      <c r="AO5" s="8">
        <f>AH5/$P$19</f>
        <v>0.2632422802850356</v>
      </c>
      <c r="AP5" s="14">
        <f>AO5*162*$G5</f>
        <v>31.679328130301997</v>
      </c>
      <c r="AQ5" s="8">
        <f>AI5/$Q$19</f>
        <v>0.6518038925784091</v>
      </c>
      <c r="AR5" s="14">
        <f>AQ5*162*$G5</f>
        <v>78.4399427297217</v>
      </c>
    </row>
    <row r="6" spans="1:44" ht="15.75">
      <c r="A6" s="1">
        <v>2017</v>
      </c>
      <c r="B6" s="3">
        <v>22</v>
      </c>
      <c r="C6" s="3">
        <v>-6.1</v>
      </c>
      <c r="D6" s="3" t="s">
        <v>31</v>
      </c>
      <c r="E6" s="3" t="s">
        <v>32</v>
      </c>
      <c r="F6" s="3" t="s">
        <v>30</v>
      </c>
      <c r="G6" s="12">
        <f>I6/143</f>
        <v>0.45454545454545453</v>
      </c>
      <c r="H6" s="2"/>
      <c r="I6" s="3">
        <v>65</v>
      </c>
      <c r="J6" s="3">
        <v>231</v>
      </c>
      <c r="K6" s="3">
        <v>202</v>
      </c>
      <c r="L6" s="3">
        <v>24</v>
      </c>
      <c r="M6" s="3">
        <v>67</v>
      </c>
      <c r="N6" s="3">
        <v>16</v>
      </c>
      <c r="O6" s="3">
        <v>1</v>
      </c>
      <c r="P6" s="3">
        <v>8</v>
      </c>
      <c r="Q6" s="3">
        <v>31</v>
      </c>
      <c r="R6" s="3">
        <v>0</v>
      </c>
      <c r="S6" s="3">
        <v>1</v>
      </c>
      <c r="T6" s="3">
        <v>24</v>
      </c>
      <c r="U6" s="3">
        <v>63</v>
      </c>
      <c r="V6" s="3">
        <v>0.332</v>
      </c>
      <c r="W6" s="3">
        <v>0.403</v>
      </c>
      <c r="X6" s="3">
        <v>0.54</v>
      </c>
      <c r="Y6" s="3">
        <v>0.942</v>
      </c>
      <c r="Z6" s="3">
        <v>109</v>
      </c>
      <c r="AA6" s="3">
        <v>0</v>
      </c>
      <c r="AB6" s="3">
        <v>2</v>
      </c>
      <c r="AC6" s="3">
        <v>0</v>
      </c>
      <c r="AD6" s="3">
        <v>3</v>
      </c>
      <c r="AE6" s="3">
        <v>0</v>
      </c>
      <c r="AF6" s="8">
        <f>L6/I6</f>
        <v>0.36923076923076925</v>
      </c>
      <c r="AG6" s="8">
        <f t="shared" si="0"/>
        <v>1.0307692307692307</v>
      </c>
      <c r="AH6" s="8">
        <f>P6/I6</f>
        <v>0.12307692307692308</v>
      </c>
      <c r="AI6" s="8">
        <f>Q6/I6</f>
        <v>0.47692307692307695</v>
      </c>
      <c r="AK6" s="8">
        <f>AF6/$L$19</f>
        <v>0.3930289038938856</v>
      </c>
      <c r="AL6" s="14">
        <f>AK6*162*G6</f>
        <v>28.941219286731577</v>
      </c>
      <c r="AM6" s="8">
        <f>AG6/$M$19</f>
        <v>0.8953063577391618</v>
      </c>
      <c r="AN6" s="14">
        <f>AM6*162*$G6</f>
        <v>65.92710452442918</v>
      </c>
      <c r="AO6" s="8">
        <f>AH6/$P$19</f>
        <v>0.15315914489311164</v>
      </c>
      <c r="AP6" s="14">
        <f>AO6*162*$G6</f>
        <v>11.278082487583674</v>
      </c>
      <c r="AQ6" s="8">
        <f>AI6/$Q$19</f>
        <v>0.48252944883416554</v>
      </c>
      <c r="AR6" s="14">
        <f>AQ6*162*$G6</f>
        <v>35.53171395960673</v>
      </c>
    </row>
    <row r="7" spans="1:31" ht="15.75">
      <c r="A7" s="1">
        <v>2018</v>
      </c>
      <c r="B7" s="3">
        <v>23</v>
      </c>
      <c r="C7" s="3">
        <v>-5.2</v>
      </c>
      <c r="D7" s="3" t="s">
        <v>33</v>
      </c>
      <c r="E7" s="3" t="s">
        <v>34</v>
      </c>
      <c r="F7" s="3" t="s">
        <v>35</v>
      </c>
      <c r="G7" s="3"/>
      <c r="H7" s="3" t="s">
        <v>33</v>
      </c>
      <c r="I7" s="3">
        <v>114</v>
      </c>
      <c r="J7" s="3">
        <v>366</v>
      </c>
      <c r="K7" s="3">
        <v>326</v>
      </c>
      <c r="L7" s="3">
        <v>59</v>
      </c>
      <c r="M7" s="3">
        <v>93</v>
      </c>
      <c r="N7" s="3">
        <v>21</v>
      </c>
      <c r="O7" s="3">
        <v>2</v>
      </c>
      <c r="P7" s="3">
        <v>22</v>
      </c>
      <c r="Q7" s="3">
        <v>61</v>
      </c>
      <c r="R7" s="3">
        <v>10</v>
      </c>
      <c r="S7" s="3">
        <v>4</v>
      </c>
      <c r="T7" s="3">
        <v>37</v>
      </c>
      <c r="U7" s="3">
        <v>102</v>
      </c>
      <c r="V7" s="3">
        <v>0.285</v>
      </c>
      <c r="W7" s="3">
        <v>0.361</v>
      </c>
      <c r="X7" s="3">
        <v>0.564</v>
      </c>
      <c r="Y7" s="3">
        <v>0.925</v>
      </c>
      <c r="Z7" s="3">
        <v>184</v>
      </c>
      <c r="AA7" s="3">
        <v>2</v>
      </c>
      <c r="AB7" s="3">
        <v>2</v>
      </c>
      <c r="AC7" s="3">
        <v>0</v>
      </c>
      <c r="AD7" s="3">
        <v>1</v>
      </c>
      <c r="AE7" s="3">
        <v>2</v>
      </c>
    </row>
    <row r="8" spans="1:44" ht="15.75">
      <c r="A8" s="1">
        <v>2019</v>
      </c>
      <c r="B8" s="3">
        <v>24</v>
      </c>
      <c r="C8" s="3">
        <v>-3.8</v>
      </c>
      <c r="D8" s="3" t="s">
        <v>33</v>
      </c>
      <c r="E8" s="3" t="s">
        <v>34</v>
      </c>
      <c r="F8" s="3" t="s">
        <v>35</v>
      </c>
      <c r="G8" s="3"/>
      <c r="H8" s="3" t="s">
        <v>33</v>
      </c>
      <c r="I8" s="3">
        <v>106</v>
      </c>
      <c r="J8" s="3">
        <v>423</v>
      </c>
      <c r="K8" s="3">
        <v>384</v>
      </c>
      <c r="L8" s="3">
        <v>51</v>
      </c>
      <c r="M8" s="3">
        <v>110</v>
      </c>
      <c r="N8" s="3">
        <v>20</v>
      </c>
      <c r="O8" s="3">
        <v>5</v>
      </c>
      <c r="P8" s="3">
        <v>18</v>
      </c>
      <c r="Q8" s="3">
        <v>62</v>
      </c>
      <c r="R8" s="3">
        <v>12</v>
      </c>
      <c r="S8" s="3">
        <v>3</v>
      </c>
      <c r="T8" s="3">
        <v>33</v>
      </c>
      <c r="U8" s="3">
        <v>110</v>
      </c>
      <c r="V8" s="3">
        <v>0.287</v>
      </c>
      <c r="W8" s="3">
        <v>0.343</v>
      </c>
      <c r="X8" s="3">
        <v>0.505</v>
      </c>
      <c r="Y8" s="3">
        <v>0.848</v>
      </c>
      <c r="Z8" s="3">
        <v>194</v>
      </c>
      <c r="AA8" s="3">
        <v>6</v>
      </c>
      <c r="AB8" s="3">
        <v>2</v>
      </c>
      <c r="AC8" s="3">
        <v>0</v>
      </c>
      <c r="AD8" s="3">
        <v>4</v>
      </c>
      <c r="AE8" s="3">
        <v>1</v>
      </c>
      <c r="AL8" s="14">
        <f>SUM(AL2:AL6)</f>
        <v>183.48505761897488</v>
      </c>
      <c r="AN8" s="14">
        <f>SUM(AN2:AN6)</f>
        <v>294.88133569809884</v>
      </c>
      <c r="AP8" s="14">
        <f>SUM(AP2:AP6)</f>
        <v>68.66282888581945</v>
      </c>
      <c r="AR8" s="14">
        <f>SUM(AR2:AR6)</f>
        <v>192.8540057621422</v>
      </c>
    </row>
    <row r="9" spans="1:44" ht="15.75">
      <c r="A9" s="1">
        <v>2020</v>
      </c>
      <c r="B9" s="3">
        <v>25</v>
      </c>
      <c r="C9" s="3">
        <v>-2.7</v>
      </c>
      <c r="D9" s="3" t="s">
        <v>33</v>
      </c>
      <c r="E9" s="3" t="s">
        <v>34</v>
      </c>
      <c r="F9" s="3" t="s">
        <v>35</v>
      </c>
      <c r="G9" s="3"/>
      <c r="H9" s="3" t="s">
        <v>33</v>
      </c>
      <c r="I9" s="3">
        <v>46</v>
      </c>
      <c r="J9" s="3">
        <v>175</v>
      </c>
      <c r="K9" s="3">
        <v>153</v>
      </c>
      <c r="L9" s="3">
        <v>23</v>
      </c>
      <c r="M9" s="3">
        <v>29</v>
      </c>
      <c r="N9" s="3">
        <v>6</v>
      </c>
      <c r="O9" s="3">
        <v>0</v>
      </c>
      <c r="P9" s="3">
        <v>7</v>
      </c>
      <c r="Q9" s="3">
        <v>24</v>
      </c>
      <c r="R9" s="3">
        <v>7</v>
      </c>
      <c r="S9" s="3">
        <v>1</v>
      </c>
      <c r="T9" s="3">
        <v>22</v>
      </c>
      <c r="U9" s="3">
        <v>50</v>
      </c>
      <c r="V9" s="7">
        <v>0.19</v>
      </c>
      <c r="W9" s="3">
        <v>0.291</v>
      </c>
      <c r="X9" s="3">
        <v>0.366</v>
      </c>
      <c r="Y9" s="3">
        <v>0.657</v>
      </c>
      <c r="Z9" s="3">
        <v>56</v>
      </c>
      <c r="AA9" s="3">
        <v>3</v>
      </c>
      <c r="AB9" s="3">
        <v>0</v>
      </c>
      <c r="AC9" s="3">
        <v>0</v>
      </c>
      <c r="AD9" s="3">
        <v>0</v>
      </c>
      <c r="AE9" s="3">
        <v>0</v>
      </c>
      <c r="AL9" s="15">
        <f>AL8+L13</f>
        <v>333.4850576189749</v>
      </c>
      <c r="AN9" s="15">
        <f>AN8+M13</f>
        <v>590.8813356980988</v>
      </c>
      <c r="AP9" s="15">
        <f>AP8+P13</f>
        <v>116.66282888581945</v>
      </c>
      <c r="AR9" s="15">
        <f>AR8+Q13</f>
        <v>358.8540057621422</v>
      </c>
    </row>
    <row r="10" spans="1:31" ht="15.75">
      <c r="A10" s="1">
        <v>2021</v>
      </c>
      <c r="B10" s="3">
        <v>26</v>
      </c>
      <c r="C10" s="3">
        <v>-2.1</v>
      </c>
      <c r="D10" s="3" t="s">
        <v>33</v>
      </c>
      <c r="E10" s="3" t="s">
        <v>34</v>
      </c>
      <c r="F10" s="3" t="s">
        <v>35</v>
      </c>
      <c r="G10" s="3"/>
      <c r="H10" s="3" t="s">
        <v>33</v>
      </c>
      <c r="I10" s="3">
        <v>155</v>
      </c>
      <c r="J10" s="3">
        <v>639</v>
      </c>
      <c r="K10" s="3">
        <v>537</v>
      </c>
      <c r="L10" s="3">
        <v>103</v>
      </c>
      <c r="M10" s="3">
        <v>138</v>
      </c>
      <c r="N10" s="3">
        <v>26</v>
      </c>
      <c r="O10" s="3">
        <v>8</v>
      </c>
      <c r="P10" s="3">
        <v>46</v>
      </c>
      <c r="Q10" s="3">
        <v>100</v>
      </c>
      <c r="R10" s="3">
        <v>26</v>
      </c>
      <c r="S10" s="3">
        <v>10</v>
      </c>
      <c r="T10" s="3">
        <v>96</v>
      </c>
      <c r="U10" s="3">
        <v>189</v>
      </c>
      <c r="V10" s="3">
        <v>0.257</v>
      </c>
      <c r="W10" s="3">
        <v>0.373</v>
      </c>
      <c r="X10" s="3">
        <v>0.592</v>
      </c>
      <c r="Y10" s="3">
        <v>0.965</v>
      </c>
      <c r="Z10" s="3">
        <v>318</v>
      </c>
      <c r="AA10" s="3">
        <v>7</v>
      </c>
      <c r="AB10" s="3">
        <v>4</v>
      </c>
      <c r="AC10" s="3">
        <v>0</v>
      </c>
      <c r="AD10" s="3">
        <v>2</v>
      </c>
      <c r="AE10" s="3">
        <v>20</v>
      </c>
    </row>
    <row r="11" spans="1:31" ht="18" customHeight="1">
      <c r="A11" s="11" t="s">
        <v>36</v>
      </c>
      <c r="B11" s="11"/>
      <c r="C11" s="11"/>
      <c r="D11" s="11"/>
      <c r="E11" s="2"/>
      <c r="F11" s="3" t="s">
        <v>37</v>
      </c>
      <c r="G11" s="3"/>
      <c r="H11" s="2"/>
      <c r="I11" s="3">
        <v>421</v>
      </c>
      <c r="J11" s="3">
        <v>1603</v>
      </c>
      <c r="K11" s="3">
        <v>1400</v>
      </c>
      <c r="L11" s="3">
        <v>236</v>
      </c>
      <c r="M11" s="3">
        <v>370</v>
      </c>
      <c r="N11" s="3">
        <v>73</v>
      </c>
      <c r="O11" s="3">
        <v>15</v>
      </c>
      <c r="P11" s="3">
        <v>93</v>
      </c>
      <c r="Q11" s="3">
        <v>247</v>
      </c>
      <c r="R11" s="3">
        <v>55</v>
      </c>
      <c r="S11" s="3">
        <v>18</v>
      </c>
      <c r="T11" s="3">
        <v>188</v>
      </c>
      <c r="U11" s="3">
        <v>451</v>
      </c>
      <c r="V11" s="3">
        <v>0.264</v>
      </c>
      <c r="W11" s="3">
        <v>0.353</v>
      </c>
      <c r="X11" s="3">
        <v>0.537</v>
      </c>
      <c r="Y11" s="3">
        <v>0.89</v>
      </c>
      <c r="Z11" s="3">
        <v>752</v>
      </c>
      <c r="AA11" s="3">
        <v>18</v>
      </c>
      <c r="AB11" s="3">
        <v>8</v>
      </c>
      <c r="AC11" s="3">
        <v>0</v>
      </c>
      <c r="AD11" s="3">
        <v>7</v>
      </c>
      <c r="AE11" s="3">
        <v>23</v>
      </c>
    </row>
    <row r="12" spans="1:31" ht="18" customHeight="1">
      <c r="A12" s="11" t="s">
        <v>40</v>
      </c>
      <c r="B12" s="11"/>
      <c r="C12" s="11"/>
      <c r="D12" s="11"/>
      <c r="E12" s="11"/>
      <c r="F12" s="3"/>
      <c r="G12" s="3"/>
      <c r="H12" s="2"/>
      <c r="I12" s="3"/>
      <c r="J12" s="3"/>
      <c r="K12" s="3"/>
      <c r="L12" s="6">
        <f>L11/$I$11</f>
        <v>0.5605700712589073</v>
      </c>
      <c r="M12" s="6">
        <f>M11/$I$11</f>
        <v>0.8788598574821853</v>
      </c>
      <c r="N12" s="3"/>
      <c r="O12" s="3"/>
      <c r="P12" s="6">
        <f>P11/$I$11</f>
        <v>0.2209026128266033</v>
      </c>
      <c r="Q12" s="6">
        <f>Q11/$I$11</f>
        <v>0.5866983372921615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11" t="s">
        <v>38</v>
      </c>
      <c r="B13" s="11"/>
      <c r="C13" s="11"/>
      <c r="D13" s="11"/>
      <c r="E13" s="2"/>
      <c r="F13" s="3" t="s">
        <v>39</v>
      </c>
      <c r="G13" s="3"/>
      <c r="H13" s="2"/>
      <c r="I13" s="3">
        <v>403</v>
      </c>
      <c r="J13" s="3">
        <v>1170</v>
      </c>
      <c r="K13" s="3">
        <v>1035</v>
      </c>
      <c r="L13" s="3">
        <v>150</v>
      </c>
      <c r="M13" s="3">
        <v>296</v>
      </c>
      <c r="N13" s="3">
        <v>70</v>
      </c>
      <c r="O13" s="3">
        <v>4</v>
      </c>
      <c r="P13" s="3">
        <v>48</v>
      </c>
      <c r="Q13" s="3">
        <v>166</v>
      </c>
      <c r="R13" s="3">
        <v>13</v>
      </c>
      <c r="S13" s="3">
        <v>4</v>
      </c>
      <c r="T13" s="3">
        <v>119</v>
      </c>
      <c r="U13" s="3">
        <v>316</v>
      </c>
      <c r="V13" s="3">
        <v>0.286</v>
      </c>
      <c r="W13" s="3">
        <v>0.358</v>
      </c>
      <c r="X13" s="3">
        <v>0.501</v>
      </c>
      <c r="Y13" s="3">
        <v>0.859</v>
      </c>
      <c r="Z13" s="3">
        <v>518</v>
      </c>
      <c r="AA13" s="3">
        <v>15</v>
      </c>
      <c r="AB13" s="3">
        <v>4</v>
      </c>
      <c r="AC13" s="3">
        <v>0</v>
      </c>
      <c r="AD13" s="3">
        <v>12</v>
      </c>
      <c r="AE13" s="3">
        <v>3</v>
      </c>
    </row>
    <row r="14" spans="1:17" ht="15.75">
      <c r="A14" t="s">
        <v>41</v>
      </c>
      <c r="L14" s="8">
        <f>L13/$I$13</f>
        <v>0.37220843672456577</v>
      </c>
      <c r="M14" s="8">
        <f>M13/$I$13</f>
        <v>0.7344913151364765</v>
      </c>
      <c r="P14" s="8">
        <f>P13/$I$13</f>
        <v>0.11910669975186104</v>
      </c>
      <c r="Q14" s="8">
        <f>Q13/$I$13</f>
        <v>0.4119106699751861</v>
      </c>
    </row>
    <row r="15" spans="13:25" ht="15.75">
      <c r="M15" s="9"/>
      <c r="N15" s="10"/>
      <c r="O15" s="10"/>
      <c r="P15" s="9"/>
      <c r="Q15" s="9"/>
      <c r="R15" s="10"/>
      <c r="S15" s="10"/>
      <c r="T15" s="10"/>
      <c r="U15" s="10"/>
      <c r="V15" s="10"/>
      <c r="W15" s="10"/>
      <c r="X15" s="10"/>
      <c r="Y15" s="10"/>
    </row>
    <row r="16" spans="1:31" ht="15.75">
      <c r="A16" t="s">
        <v>43</v>
      </c>
      <c r="I16">
        <f>I13-SUM(I2:I4)</f>
        <v>169</v>
      </c>
      <c r="J16">
        <f aca="true" t="shared" si="1" ref="J16:AE16">J13-SUM(J2:J4)</f>
        <v>613</v>
      </c>
      <c r="K16">
        <f t="shared" si="1"/>
        <v>525</v>
      </c>
      <c r="L16">
        <f t="shared" si="1"/>
        <v>89</v>
      </c>
      <c r="M16">
        <f t="shared" si="1"/>
        <v>171</v>
      </c>
      <c r="N16">
        <f t="shared" si="1"/>
        <v>34</v>
      </c>
      <c r="O16">
        <f t="shared" si="1"/>
        <v>2</v>
      </c>
      <c r="P16">
        <f t="shared" si="1"/>
        <v>30</v>
      </c>
      <c r="Q16">
        <f t="shared" si="1"/>
        <v>98</v>
      </c>
      <c r="R16">
        <f t="shared" si="1"/>
        <v>7</v>
      </c>
      <c r="S16">
        <f t="shared" si="1"/>
        <v>3</v>
      </c>
      <c r="T16">
        <f t="shared" si="1"/>
        <v>78</v>
      </c>
      <c r="U16">
        <f t="shared" si="1"/>
        <v>161</v>
      </c>
      <c r="V16" s="4">
        <f>M16/K16</f>
        <v>0.32571428571428573</v>
      </c>
      <c r="Z16">
        <f t="shared" si="1"/>
        <v>299</v>
      </c>
      <c r="AA16">
        <f t="shared" si="1"/>
        <v>7</v>
      </c>
      <c r="AB16">
        <f t="shared" si="1"/>
        <v>3</v>
      </c>
      <c r="AC16">
        <f t="shared" si="1"/>
        <v>0</v>
      </c>
      <c r="AD16">
        <f t="shared" si="1"/>
        <v>7</v>
      </c>
      <c r="AE16">
        <f t="shared" si="1"/>
        <v>2</v>
      </c>
    </row>
    <row r="17" spans="1:25" ht="15.75">
      <c r="A17" t="s">
        <v>44</v>
      </c>
      <c r="L17" s="8">
        <f>L16/$I$16</f>
        <v>0.5266272189349113</v>
      </c>
      <c r="M17" s="8">
        <f>M16/$I$16</f>
        <v>1.0118343195266273</v>
      </c>
      <c r="N17" s="10"/>
      <c r="O17" s="10"/>
      <c r="P17" s="8">
        <f>P16/$I$16</f>
        <v>0.17751479289940827</v>
      </c>
      <c r="Q17" s="8">
        <f>Q16/$I$16</f>
        <v>0.5798816568047337</v>
      </c>
      <c r="R17" s="10"/>
      <c r="S17" s="10"/>
      <c r="T17" s="10"/>
      <c r="U17" s="10"/>
      <c r="V17" s="10"/>
      <c r="W17" s="10"/>
      <c r="X17" s="10"/>
      <c r="Y17" s="10"/>
    </row>
    <row r="18" spans="12:25" ht="15.75">
      <c r="L18" s="8"/>
      <c r="M18" s="8"/>
      <c r="N18" s="10"/>
      <c r="O18" s="10"/>
      <c r="P18" s="8"/>
      <c r="Q18" s="8"/>
      <c r="R18" s="10"/>
      <c r="S18" s="10"/>
      <c r="T18" s="10"/>
      <c r="U18" s="10"/>
      <c r="V18" s="10"/>
      <c r="W18" s="10"/>
      <c r="X18" s="10"/>
      <c r="Y18" s="10"/>
    </row>
    <row r="19" spans="1:22" ht="15.75">
      <c r="A19" t="s">
        <v>42</v>
      </c>
      <c r="L19" s="13">
        <f>L17/L12</f>
        <v>0.9394494032694816</v>
      </c>
      <c r="M19" s="13">
        <f>M17/M12</f>
        <v>1.1513033743802974</v>
      </c>
      <c r="P19" s="13">
        <f>P17/P12</f>
        <v>0.8035884710822676</v>
      </c>
      <c r="Q19" s="13">
        <f>Q17/Q12</f>
        <v>0.9883812854849915</v>
      </c>
      <c r="V19" s="13">
        <f>V16/V11</f>
        <v>1.2337662337662338</v>
      </c>
    </row>
  </sheetData>
  <sheetProtection/>
  <mergeCells count="3">
    <mergeCell ref="A11:D11"/>
    <mergeCell ref="A13:D13"/>
    <mergeCell ref="A12:E12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2022-01-23T23:11:21Z</dcterms:created>
  <dcterms:modified xsi:type="dcterms:W3CDTF">2022-02-13T02:35:02Z</dcterms:modified>
  <cp:category/>
  <cp:version/>
  <cp:contentType/>
  <cp:contentStatus/>
</cp:coreProperties>
</file>